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2405" tabRatio="819" activeTab="0"/>
  </bookViews>
  <sheets>
    <sheet name="全国選抜ﾄﾞﾝﾄ" sheetId="1" r:id="rId1"/>
    <sheet name="選県順位" sheetId="2" r:id="rId2"/>
  </sheets>
  <definedNames>
    <definedName name="_xlfn.RANK.EQ" hidden="1">#NAME?</definedName>
    <definedName name="_xlnm.Print_Area" localSheetId="1">'選県順位'!$A$1:$AF$28</definedName>
    <definedName name="_xlnm.Print_Area" localSheetId="0">'全国選抜ﾄﾞﾝﾄ'!$A$1:$Q$120</definedName>
  </definedNames>
  <calcPr fullCalcOnLoad="1"/>
</workbook>
</file>

<file path=xl/comments2.xml><?xml version="1.0" encoding="utf-8"?>
<comments xmlns="http://schemas.openxmlformats.org/spreadsheetml/2006/main">
  <authors>
    <author>九州テニス協会</author>
  </authors>
  <commentList>
    <comment ref="C2" authorId="0">
      <text>
        <r>
          <rPr>
            <sz val="9"/>
            <rFont val="ＭＳ Ｐゴシック"/>
            <family val="3"/>
          </rPr>
          <t xml:space="preserve">列C昇順で並べ替え→Aにﾅﾝﾊﾞﾘﾝｸﾞ
</t>
        </r>
      </text>
    </comment>
  </commentList>
</comments>
</file>

<file path=xl/sharedStrings.xml><?xml version="1.0" encoding="utf-8"?>
<sst xmlns="http://schemas.openxmlformats.org/spreadsheetml/2006/main" count="858" uniqueCount="46">
  <si>
    <t>優勝</t>
  </si>
  <si>
    <t>準優勝</t>
  </si>
  <si>
    <t>合計</t>
  </si>
  <si>
    <t>ドント表</t>
  </si>
  <si>
    <t>福　岡</t>
  </si>
  <si>
    <t>佐　賀</t>
  </si>
  <si>
    <t>熊　本</t>
  </si>
  <si>
    <t>大　分</t>
  </si>
  <si>
    <t>宮　崎</t>
  </si>
  <si>
    <t>鹿児島</t>
  </si>
  <si>
    <t>沖　縄</t>
  </si>
  <si>
    <t>長　崎</t>
  </si>
  <si>
    <t>B4</t>
  </si>
  <si>
    <t>B8</t>
  </si>
  <si>
    <t>B16</t>
  </si>
  <si>
    <t>B32</t>
  </si>
  <si>
    <t>Ｕ－１４　男子Ｓ</t>
  </si>
  <si>
    <t>Ｕ－１４　女子Ｓ</t>
  </si>
  <si>
    <t>Ｕ－１２　女子Ｓ</t>
  </si>
  <si>
    <t>÷2</t>
  </si>
  <si>
    <t>÷3</t>
  </si>
  <si>
    <t>÷4</t>
  </si>
  <si>
    <t>÷5</t>
  </si>
  <si>
    <t>÷6</t>
  </si>
  <si>
    <t>÷7</t>
  </si>
  <si>
    <t>÷8</t>
  </si>
  <si>
    <t>÷9</t>
  </si>
  <si>
    <t>÷10</t>
  </si>
  <si>
    <t>2004/2/18Check済</t>
  </si>
  <si>
    <t>Ｕ－１４　男子Ｄ</t>
  </si>
  <si>
    <t>Ｕ－１４　女子Ｄ</t>
  </si>
  <si>
    <t>Ｕ－１２　男子Ｓ</t>
  </si>
  <si>
    <t>Ｕ－１２　男子Ｄ</t>
  </si>
  <si>
    <t>Ｕ－１２　女子Ｄ</t>
  </si>
  <si>
    <t xml:space="preserve"> </t>
  </si>
  <si>
    <t>全国選抜ジュニア九州予選　　Ｕ－１４男子シングルドント表</t>
  </si>
  <si>
    <t>全国選抜ジュニア九州予選　　Ｕ－１４女子シングルドント表</t>
  </si>
  <si>
    <t>全国選抜ジュニア九州予選　　Ｕ－１２男子シングルスドント表</t>
  </si>
  <si>
    <t>全国選抜ジュニア九州予選　　Ｕ－１２女子シングルスドント表</t>
  </si>
  <si>
    <t>九州選抜ジュニアダブルス選手権　　Ｕ－１４男子ダブルスドント表</t>
  </si>
  <si>
    <t>九州選抜ジュニアダブルス選手権　　Ｕ－１２男子ダブルスドント表</t>
  </si>
  <si>
    <t>九州選抜ジュニアダブルス選手権　　Ｕ－１２女子ダブルスドント表</t>
  </si>
  <si>
    <t>九州選抜ジュニアダブルス選手権　　Ｕ－１４女子ダブルスドント表</t>
  </si>
  <si>
    <t>２０２１　全国選抜ジュニア九州大会　県別ドント順位</t>
  </si>
  <si>
    <t>２０２０年実績</t>
  </si>
  <si>
    <t>※初戦敗退は計算に入れない。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</si>
</sst>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0.000_);[Red]\(0.000\)"/>
    <numFmt numFmtId="178" formatCode="#,##0.000_);[Red]\(#,##0.000\)"/>
    <numFmt numFmtId="179" formatCode="#,##0;\-#,##0;&quot;-&quot;"/>
    <numFmt numFmtId="180" formatCode="0.0"/>
    <numFmt numFmtId="181" formatCode="#,##0.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1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9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176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3" xfId="0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2" xfId="0" applyBorder="1" applyAlignment="1">
      <alignment horizontal="center"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33" borderId="16" xfId="0" applyFill="1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33" borderId="24" xfId="0" applyFill="1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28" xfId="57" applyFont="1" applyBorder="1" applyAlignment="1">
      <alignment/>
    </xf>
    <xf numFmtId="38" fontId="0" fillId="0" borderId="29" xfId="57" applyFont="1" applyBorder="1" applyAlignment="1">
      <alignment/>
    </xf>
    <xf numFmtId="38" fontId="0" fillId="0" borderId="30" xfId="57" applyFont="1" applyBorder="1" applyAlignment="1">
      <alignment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33" borderId="19" xfId="0" applyFill="1" applyBorder="1" applyAlignment="1">
      <alignment shrinkToFit="1"/>
    </xf>
    <xf numFmtId="38" fontId="0" fillId="0" borderId="35" xfId="57" applyFont="1" applyBorder="1" applyAlignment="1">
      <alignment/>
    </xf>
    <xf numFmtId="0" fontId="0" fillId="0" borderId="20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2" fillId="0" borderId="12" xfId="0" applyFont="1" applyBorder="1" applyAlignment="1">
      <alignment horizontal="right"/>
    </xf>
    <xf numFmtId="178" fontId="0" fillId="0" borderId="31" xfId="0" applyNumberFormat="1" applyBorder="1" applyAlignment="1">
      <alignment shrinkToFit="1"/>
    </xf>
    <xf numFmtId="176" fontId="0" fillId="0" borderId="0" xfId="0" applyNumberFormat="1" applyBorder="1" applyAlignment="1">
      <alignment shrinkToFit="1"/>
    </xf>
    <xf numFmtId="0" fontId="0" fillId="0" borderId="39" xfId="0" applyBorder="1" applyAlignment="1">
      <alignment shrinkToFit="1"/>
    </xf>
    <xf numFmtId="178" fontId="0" fillId="0" borderId="17" xfId="0" applyNumberFormat="1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Alignment="1">
      <alignment shrinkToFit="1"/>
    </xf>
    <xf numFmtId="178" fontId="0" fillId="0" borderId="20" xfId="0" applyNumberFormat="1" applyBorder="1" applyAlignment="1">
      <alignment shrinkToFit="1"/>
    </xf>
    <xf numFmtId="0" fontId="0" fillId="0" borderId="39" xfId="0" applyBorder="1" applyAlignment="1">
      <alignment/>
    </xf>
    <xf numFmtId="0" fontId="49" fillId="0" borderId="0" xfId="0" applyFont="1" applyAlignment="1">
      <alignment shrinkToFit="1"/>
    </xf>
    <xf numFmtId="0" fontId="49" fillId="0" borderId="0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1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7" xfId="0" applyFill="1" applyBorder="1" applyAlignment="1">
      <alignment shrinkToFit="1"/>
    </xf>
    <xf numFmtId="0" fontId="0" fillId="0" borderId="50" xfId="0" applyBorder="1" applyAlignment="1">
      <alignment/>
    </xf>
    <xf numFmtId="0" fontId="0" fillId="0" borderId="24" xfId="0" applyBorder="1" applyAlignment="1">
      <alignment/>
    </xf>
    <xf numFmtId="178" fontId="0" fillId="0" borderId="32" xfId="0" applyNumberFormat="1" applyBorder="1" applyAlignment="1">
      <alignment shrinkToFi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78" fontId="0" fillId="0" borderId="53" xfId="0" applyNumberFormat="1" applyBorder="1" applyAlignment="1">
      <alignment shrinkToFit="1"/>
    </xf>
    <xf numFmtId="0" fontId="0" fillId="34" borderId="50" xfId="0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1" xfId="0" applyFill="1" applyBorder="1" applyAlignment="1">
      <alignment/>
    </xf>
    <xf numFmtId="0" fontId="0" fillId="0" borderId="16" xfId="0" applyFill="1" applyBorder="1" applyAlignment="1">
      <alignment/>
    </xf>
    <xf numFmtId="178" fontId="0" fillId="0" borderId="17" xfId="0" applyNumberFormat="1" applyFill="1" applyBorder="1" applyAlignment="1">
      <alignment shrinkToFit="1"/>
    </xf>
    <xf numFmtId="0" fontId="0" fillId="0" borderId="0" xfId="0" applyFill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5"/>
  <sheetViews>
    <sheetView tabSelected="1" zoomScale="80" zoomScaleNormal="80" zoomScalePageLayoutView="0" workbookViewId="0" topLeftCell="A1">
      <selection activeCell="K125" sqref="K125"/>
    </sheetView>
  </sheetViews>
  <sheetFormatPr defaultColWidth="8.796875" defaultRowHeight="14.25"/>
  <cols>
    <col min="1" max="1" width="7.09765625" style="0" bestFit="1" customWidth="1"/>
    <col min="2" max="7" width="5.09765625" style="9" customWidth="1"/>
    <col min="8" max="8" width="9.3984375" style="0" bestFit="1" customWidth="1"/>
    <col min="9" max="9" width="12.59765625" style="0" customWidth="1"/>
    <col min="10" max="16" width="10.69921875" style="0" bestFit="1" customWidth="1"/>
    <col min="17" max="17" width="9.69921875" style="0" bestFit="1" customWidth="1"/>
  </cols>
  <sheetData>
    <row r="2" spans="8:11" ht="19.5" customHeight="1">
      <c r="H2" s="109">
        <v>2021</v>
      </c>
      <c r="I2" s="110" t="s">
        <v>35</v>
      </c>
      <c r="J2" s="1"/>
      <c r="K2" s="1"/>
    </row>
    <row r="3" spans="8:11" ht="19.5" customHeight="1" thickBot="1">
      <c r="H3" s="4"/>
      <c r="I3" s="1"/>
      <c r="J3" s="1"/>
      <c r="K3" s="1"/>
    </row>
    <row r="4" spans="2:17" ht="19.5" customHeight="1">
      <c r="B4" s="82" t="s">
        <v>44</v>
      </c>
      <c r="C4" s="83"/>
      <c r="D4" s="83"/>
      <c r="E4" s="83"/>
      <c r="F4" s="83"/>
      <c r="G4" s="83"/>
      <c r="H4" s="84"/>
      <c r="I4" s="1"/>
      <c r="J4" s="1"/>
      <c r="K4" s="1"/>
      <c r="P4" s="2"/>
      <c r="Q4" s="61" t="s">
        <v>28</v>
      </c>
    </row>
    <row r="5" spans="2:17" ht="19.5" customHeight="1">
      <c r="B5" s="22" t="s">
        <v>0</v>
      </c>
      <c r="C5" s="23" t="s">
        <v>1</v>
      </c>
      <c r="D5" s="24" t="s">
        <v>12</v>
      </c>
      <c r="E5" s="24" t="s">
        <v>13</v>
      </c>
      <c r="F5" s="24" t="s">
        <v>14</v>
      </c>
      <c r="G5" s="40" t="s">
        <v>15</v>
      </c>
      <c r="H5" s="77" t="s">
        <v>2</v>
      </c>
      <c r="I5" s="79" t="s">
        <v>3</v>
      </c>
      <c r="J5" s="80"/>
      <c r="K5" s="80"/>
      <c r="L5" s="80"/>
      <c r="M5" s="80"/>
      <c r="N5" s="80"/>
      <c r="O5" s="80"/>
      <c r="P5" s="80"/>
      <c r="Q5" s="81"/>
    </row>
    <row r="6" spans="2:17" ht="19.5" customHeight="1">
      <c r="B6" s="31">
        <v>600</v>
      </c>
      <c r="C6" s="32">
        <v>432</v>
      </c>
      <c r="D6" s="32">
        <v>300</v>
      </c>
      <c r="E6" s="32">
        <v>180</v>
      </c>
      <c r="F6" s="32">
        <v>120</v>
      </c>
      <c r="G6" s="33">
        <v>72</v>
      </c>
      <c r="H6" s="78"/>
      <c r="I6" s="51" t="s">
        <v>19</v>
      </c>
      <c r="J6" s="52" t="s">
        <v>20</v>
      </c>
      <c r="K6" s="52" t="s">
        <v>21</v>
      </c>
      <c r="L6" s="52" t="s">
        <v>22</v>
      </c>
      <c r="M6" s="52" t="s">
        <v>23</v>
      </c>
      <c r="N6" s="52" t="s">
        <v>24</v>
      </c>
      <c r="O6" s="52" t="s">
        <v>25</v>
      </c>
      <c r="P6" s="52" t="s">
        <v>26</v>
      </c>
      <c r="Q6" s="53" t="s">
        <v>27</v>
      </c>
    </row>
    <row r="7" spans="1:17" ht="19.5" customHeight="1">
      <c r="A7" s="34" t="s">
        <v>4</v>
      </c>
      <c r="B7" s="28"/>
      <c r="C7" s="29">
        <v>1</v>
      </c>
      <c r="D7" s="30">
        <v>1</v>
      </c>
      <c r="E7" s="29">
        <v>2</v>
      </c>
      <c r="F7" s="30">
        <v>2</v>
      </c>
      <c r="G7" s="41"/>
      <c r="H7" s="37">
        <f>B$6*B7+C$6*C7+D$6*D7+E$6*E7+F$6*F7+G$6*G7</f>
        <v>1332</v>
      </c>
      <c r="I7" s="16">
        <f>H7/2</f>
        <v>666</v>
      </c>
      <c r="J7" s="17">
        <f aca="true" t="shared" si="0" ref="J7:J14">H7/3</f>
        <v>444</v>
      </c>
      <c r="K7" s="17">
        <f aca="true" t="shared" si="1" ref="K7:K14">H7/4</f>
        <v>333</v>
      </c>
      <c r="L7" s="17">
        <f aca="true" t="shared" si="2" ref="L7:L14">H7/5</f>
        <v>266.4</v>
      </c>
      <c r="M7" s="17">
        <f aca="true" t="shared" si="3" ref="M7:M14">H7/6</f>
        <v>222</v>
      </c>
      <c r="N7" s="17">
        <f aca="true" t="shared" si="4" ref="N7:N14">H7/7</f>
        <v>190.28571428571428</v>
      </c>
      <c r="O7" s="17">
        <f aca="true" t="shared" si="5" ref="O7:O14">H7/8</f>
        <v>166.5</v>
      </c>
      <c r="P7" s="17">
        <f aca="true" t="shared" si="6" ref="P7:P14">H7/9</f>
        <v>148</v>
      </c>
      <c r="Q7" s="18">
        <f aca="true" t="shared" si="7" ref="Q7:Q14">H7/10</f>
        <v>133.2</v>
      </c>
    </row>
    <row r="8" spans="1:17" ht="19.5" customHeight="1">
      <c r="A8" s="35" t="s">
        <v>5</v>
      </c>
      <c r="B8" s="25"/>
      <c r="C8" s="26"/>
      <c r="D8" s="27"/>
      <c r="E8" s="26"/>
      <c r="F8" s="27">
        <v>1</v>
      </c>
      <c r="G8" s="42"/>
      <c r="H8" s="38">
        <f>B$6*B8+C$6*C8+D$6*D8+E$6*E8+F$6*F8+G$6*G8</f>
        <v>120</v>
      </c>
      <c r="I8" s="16">
        <f aca="true" t="shared" si="8" ref="I8:I14">H8/2</f>
        <v>60</v>
      </c>
      <c r="J8" s="17">
        <f t="shared" si="0"/>
        <v>40</v>
      </c>
      <c r="K8" s="17">
        <f t="shared" si="1"/>
        <v>30</v>
      </c>
      <c r="L8" s="17">
        <f t="shared" si="2"/>
        <v>24</v>
      </c>
      <c r="M8" s="17">
        <f t="shared" si="3"/>
        <v>20</v>
      </c>
      <c r="N8" s="17">
        <f t="shared" si="4"/>
        <v>17.142857142857142</v>
      </c>
      <c r="O8" s="17">
        <f t="shared" si="5"/>
        <v>15</v>
      </c>
      <c r="P8" s="17">
        <f t="shared" si="6"/>
        <v>13.333333333333334</v>
      </c>
      <c r="Q8" s="18">
        <f t="shared" si="7"/>
        <v>12</v>
      </c>
    </row>
    <row r="9" spans="1:17" ht="19.5" customHeight="1">
      <c r="A9" s="35" t="s">
        <v>11</v>
      </c>
      <c r="B9" s="25"/>
      <c r="C9" s="26"/>
      <c r="D9" s="27">
        <v>1</v>
      </c>
      <c r="E9" s="26"/>
      <c r="F9" s="27"/>
      <c r="G9" s="42"/>
      <c r="H9" s="38">
        <f aca="true" t="shared" si="9" ref="H9:H14">B$6*B9+C$6*C9+D$6*D9+E$6*E9+F$6*F9+G$6*G9</f>
        <v>300</v>
      </c>
      <c r="I9" s="16">
        <f t="shared" si="8"/>
        <v>150</v>
      </c>
      <c r="J9" s="17">
        <f t="shared" si="0"/>
        <v>100</v>
      </c>
      <c r="K9" s="17">
        <f t="shared" si="1"/>
        <v>75</v>
      </c>
      <c r="L9" s="17">
        <f t="shared" si="2"/>
        <v>60</v>
      </c>
      <c r="M9" s="17">
        <f t="shared" si="3"/>
        <v>50</v>
      </c>
      <c r="N9" s="17">
        <f t="shared" si="4"/>
        <v>42.857142857142854</v>
      </c>
      <c r="O9" s="17">
        <f t="shared" si="5"/>
        <v>37.5</v>
      </c>
      <c r="P9" s="17">
        <f t="shared" si="6"/>
        <v>33.333333333333336</v>
      </c>
      <c r="Q9" s="18">
        <f t="shared" si="7"/>
        <v>30</v>
      </c>
    </row>
    <row r="10" spans="1:17" ht="19.5" customHeight="1">
      <c r="A10" s="35" t="s">
        <v>6</v>
      </c>
      <c r="B10" s="25"/>
      <c r="C10" s="26"/>
      <c r="D10" s="27"/>
      <c r="E10" s="26">
        <v>1</v>
      </c>
      <c r="F10" s="27">
        <v>1</v>
      </c>
      <c r="G10" s="42"/>
      <c r="H10" s="38">
        <f t="shared" si="9"/>
        <v>300</v>
      </c>
      <c r="I10" s="16">
        <f t="shared" si="8"/>
        <v>150</v>
      </c>
      <c r="J10" s="17">
        <f t="shared" si="0"/>
        <v>100</v>
      </c>
      <c r="K10" s="17">
        <f t="shared" si="1"/>
        <v>75</v>
      </c>
      <c r="L10" s="17">
        <f t="shared" si="2"/>
        <v>60</v>
      </c>
      <c r="M10" s="17">
        <f t="shared" si="3"/>
        <v>50</v>
      </c>
      <c r="N10" s="17">
        <f t="shared" si="4"/>
        <v>42.857142857142854</v>
      </c>
      <c r="O10" s="17">
        <f t="shared" si="5"/>
        <v>37.5</v>
      </c>
      <c r="P10" s="17">
        <f t="shared" si="6"/>
        <v>33.333333333333336</v>
      </c>
      <c r="Q10" s="18">
        <f t="shared" si="7"/>
        <v>30</v>
      </c>
    </row>
    <row r="11" spans="1:17" ht="19.5" customHeight="1">
      <c r="A11" s="35" t="s">
        <v>7</v>
      </c>
      <c r="B11" s="25"/>
      <c r="C11" s="26"/>
      <c r="D11" s="27"/>
      <c r="E11" s="26"/>
      <c r="F11" s="27">
        <v>2</v>
      </c>
      <c r="G11" s="42"/>
      <c r="H11" s="38">
        <f t="shared" si="9"/>
        <v>240</v>
      </c>
      <c r="I11" s="16">
        <f t="shared" si="8"/>
        <v>120</v>
      </c>
      <c r="J11" s="17">
        <f t="shared" si="0"/>
        <v>80</v>
      </c>
      <c r="K11" s="17">
        <f t="shared" si="1"/>
        <v>60</v>
      </c>
      <c r="L11" s="17">
        <f t="shared" si="2"/>
        <v>48</v>
      </c>
      <c r="M11" s="17">
        <f t="shared" si="3"/>
        <v>40</v>
      </c>
      <c r="N11" s="17">
        <f t="shared" si="4"/>
        <v>34.285714285714285</v>
      </c>
      <c r="O11" s="17">
        <f t="shared" si="5"/>
        <v>30</v>
      </c>
      <c r="P11" s="17">
        <f t="shared" si="6"/>
        <v>26.666666666666668</v>
      </c>
      <c r="Q11" s="18">
        <f t="shared" si="7"/>
        <v>24</v>
      </c>
    </row>
    <row r="12" spans="1:17" ht="19.5" customHeight="1">
      <c r="A12" s="35" t="s">
        <v>8</v>
      </c>
      <c r="B12" s="25">
        <v>1</v>
      </c>
      <c r="C12" s="26"/>
      <c r="D12" s="27"/>
      <c r="E12" s="26"/>
      <c r="F12" s="27"/>
      <c r="G12" s="42"/>
      <c r="H12" s="38">
        <f t="shared" si="9"/>
        <v>600</v>
      </c>
      <c r="I12" s="16">
        <f t="shared" si="8"/>
        <v>300</v>
      </c>
      <c r="J12" s="17">
        <f t="shared" si="0"/>
        <v>200</v>
      </c>
      <c r="K12" s="17">
        <f t="shared" si="1"/>
        <v>150</v>
      </c>
      <c r="L12" s="17">
        <f t="shared" si="2"/>
        <v>120</v>
      </c>
      <c r="M12" s="17">
        <f t="shared" si="3"/>
        <v>100</v>
      </c>
      <c r="N12" s="17">
        <f t="shared" si="4"/>
        <v>85.71428571428571</v>
      </c>
      <c r="O12" s="17">
        <f t="shared" si="5"/>
        <v>75</v>
      </c>
      <c r="P12" s="17">
        <f t="shared" si="6"/>
        <v>66.66666666666667</v>
      </c>
      <c r="Q12" s="18">
        <f t="shared" si="7"/>
        <v>60</v>
      </c>
    </row>
    <row r="13" spans="1:17" ht="19.5" customHeight="1">
      <c r="A13" s="35" t="s">
        <v>9</v>
      </c>
      <c r="B13" s="25"/>
      <c r="C13" s="26"/>
      <c r="D13" s="27"/>
      <c r="E13" s="26"/>
      <c r="F13" s="27"/>
      <c r="G13" s="42"/>
      <c r="H13" s="38">
        <f t="shared" si="9"/>
        <v>0</v>
      </c>
      <c r="I13" s="16">
        <f t="shared" si="8"/>
        <v>0</v>
      </c>
      <c r="J13" s="17">
        <f t="shared" si="0"/>
        <v>0</v>
      </c>
      <c r="K13" s="17">
        <f t="shared" si="1"/>
        <v>0</v>
      </c>
      <c r="L13" s="17">
        <f t="shared" si="2"/>
        <v>0</v>
      </c>
      <c r="M13" s="17">
        <f t="shared" si="3"/>
        <v>0</v>
      </c>
      <c r="N13" s="17">
        <f t="shared" si="4"/>
        <v>0</v>
      </c>
      <c r="O13" s="17">
        <f t="shared" si="5"/>
        <v>0</v>
      </c>
      <c r="P13" s="17">
        <f t="shared" si="6"/>
        <v>0</v>
      </c>
      <c r="Q13" s="18">
        <f t="shared" si="7"/>
        <v>0</v>
      </c>
    </row>
    <row r="14" spans="1:17" ht="19.5" customHeight="1">
      <c r="A14" s="36" t="s">
        <v>10</v>
      </c>
      <c r="B14" s="45"/>
      <c r="C14" s="46"/>
      <c r="D14" s="47"/>
      <c r="E14" s="46">
        <v>1</v>
      </c>
      <c r="F14" s="47">
        <v>2</v>
      </c>
      <c r="G14" s="49"/>
      <c r="H14" s="48">
        <f t="shared" si="9"/>
        <v>420</v>
      </c>
      <c r="I14" s="19">
        <f t="shared" si="8"/>
        <v>210</v>
      </c>
      <c r="J14" s="20">
        <f t="shared" si="0"/>
        <v>140</v>
      </c>
      <c r="K14" s="20">
        <f t="shared" si="1"/>
        <v>105</v>
      </c>
      <c r="L14" s="20">
        <f t="shared" si="2"/>
        <v>84</v>
      </c>
      <c r="M14" s="20">
        <f t="shared" si="3"/>
        <v>70</v>
      </c>
      <c r="N14" s="20">
        <f t="shared" si="4"/>
        <v>60</v>
      </c>
      <c r="O14" s="20">
        <f t="shared" si="5"/>
        <v>52.5</v>
      </c>
      <c r="P14" s="20">
        <f t="shared" si="6"/>
        <v>46.666666666666664</v>
      </c>
      <c r="Q14" s="21">
        <f t="shared" si="7"/>
        <v>42</v>
      </c>
    </row>
    <row r="15" spans="1:17" ht="19.5" customHeight="1" thickBot="1">
      <c r="A15" s="3"/>
      <c r="B15" s="43">
        <f aca="true" t="shared" si="10" ref="B15:H15">SUM(B7:B14)</f>
        <v>1</v>
      </c>
      <c r="C15" s="44">
        <f t="shared" si="10"/>
        <v>1</v>
      </c>
      <c r="D15" s="44">
        <f t="shared" si="10"/>
        <v>2</v>
      </c>
      <c r="E15" s="44">
        <f t="shared" si="10"/>
        <v>4</v>
      </c>
      <c r="F15" s="44">
        <f t="shared" si="10"/>
        <v>8</v>
      </c>
      <c r="G15" s="50">
        <f t="shared" si="10"/>
        <v>0</v>
      </c>
      <c r="H15" s="39">
        <f t="shared" si="10"/>
        <v>3312</v>
      </c>
      <c r="I15" s="15"/>
      <c r="J15" s="14"/>
      <c r="K15" s="14"/>
      <c r="L15" s="14"/>
      <c r="M15" s="14"/>
      <c r="N15" s="14"/>
      <c r="O15" s="14"/>
      <c r="P15" s="14"/>
      <c r="Q15" s="14"/>
    </row>
    <row r="16" spans="1:7" ht="19.5" customHeight="1">
      <c r="A16" s="3"/>
      <c r="B16" s="11"/>
      <c r="C16" s="11"/>
      <c r="D16" s="11"/>
      <c r="E16" s="11"/>
      <c r="F16" s="11"/>
      <c r="G16" s="11"/>
    </row>
    <row r="17" spans="8:11" ht="19.5" customHeight="1">
      <c r="H17" s="109">
        <f>+$H$2</f>
        <v>2021</v>
      </c>
      <c r="I17" s="110" t="s">
        <v>39</v>
      </c>
      <c r="J17" s="1"/>
      <c r="K17" s="1"/>
    </row>
    <row r="18" spans="8:11" ht="19.5" customHeight="1" thickBot="1">
      <c r="H18" s="4"/>
      <c r="I18" s="1"/>
      <c r="J18" s="1"/>
      <c r="K18" s="1"/>
    </row>
    <row r="19" spans="2:17" ht="19.5" customHeight="1">
      <c r="B19" s="82" t="str">
        <f>+B4</f>
        <v>２０２０年実績</v>
      </c>
      <c r="C19" s="83"/>
      <c r="D19" s="83"/>
      <c r="E19" s="83"/>
      <c r="F19" s="83"/>
      <c r="G19" s="83"/>
      <c r="H19" s="84"/>
      <c r="I19" s="1"/>
      <c r="J19" s="1"/>
      <c r="K19" s="1"/>
      <c r="P19" s="2"/>
      <c r="Q19" s="61" t="s">
        <v>28</v>
      </c>
    </row>
    <row r="20" spans="2:17" ht="19.5" customHeight="1">
      <c r="B20" s="22" t="s">
        <v>0</v>
      </c>
      <c r="C20" s="23" t="s">
        <v>1</v>
      </c>
      <c r="D20" s="24" t="s">
        <v>12</v>
      </c>
      <c r="E20" s="24" t="s">
        <v>13</v>
      </c>
      <c r="F20" s="24" t="s">
        <v>14</v>
      </c>
      <c r="G20" s="40"/>
      <c r="H20" s="77" t="s">
        <v>2</v>
      </c>
      <c r="I20" s="79" t="s">
        <v>3</v>
      </c>
      <c r="J20" s="80"/>
      <c r="K20" s="80"/>
      <c r="L20" s="80"/>
      <c r="M20" s="80"/>
      <c r="N20" s="80"/>
      <c r="O20" s="80"/>
      <c r="P20" s="80"/>
      <c r="Q20" s="81"/>
    </row>
    <row r="21" spans="2:17" ht="19.5" customHeight="1">
      <c r="B21" s="31">
        <v>600</v>
      </c>
      <c r="C21" s="32">
        <v>432</v>
      </c>
      <c r="D21" s="32">
        <v>300</v>
      </c>
      <c r="E21" s="32">
        <v>180</v>
      </c>
      <c r="F21" s="32">
        <v>120</v>
      </c>
      <c r="G21" s="33"/>
      <c r="H21" s="78"/>
      <c r="I21" s="51" t="s">
        <v>19</v>
      </c>
      <c r="J21" s="52" t="s">
        <v>20</v>
      </c>
      <c r="K21" s="52" t="s">
        <v>21</v>
      </c>
      <c r="L21" s="52" t="s">
        <v>22</v>
      </c>
      <c r="M21" s="52" t="s">
        <v>23</v>
      </c>
      <c r="N21" s="52" t="s">
        <v>24</v>
      </c>
      <c r="O21" s="52" t="s">
        <v>25</v>
      </c>
      <c r="P21" s="52" t="s">
        <v>26</v>
      </c>
      <c r="Q21" s="53" t="s">
        <v>27</v>
      </c>
    </row>
    <row r="22" spans="1:17" ht="19.5" customHeight="1">
      <c r="A22" s="34" t="s">
        <v>4</v>
      </c>
      <c r="B22" s="28">
        <v>1</v>
      </c>
      <c r="C22" s="29"/>
      <c r="D22" s="30">
        <v>1</v>
      </c>
      <c r="E22" s="29"/>
      <c r="F22" s="30"/>
      <c r="G22" s="41"/>
      <c r="H22" s="37">
        <f>B$6*B22+C$6*C22+D$6*D22+E$6*E22+F$6*F22+G$6*G22</f>
        <v>900</v>
      </c>
      <c r="I22" s="16">
        <f>H22/2</f>
        <v>450</v>
      </c>
      <c r="J22" s="17">
        <f aca="true" t="shared" si="11" ref="J22:J29">H22/3</f>
        <v>300</v>
      </c>
      <c r="K22" s="17">
        <f aca="true" t="shared" si="12" ref="K22:K29">H22/4</f>
        <v>225</v>
      </c>
      <c r="L22" s="17">
        <f aca="true" t="shared" si="13" ref="L22:L29">H22/5</f>
        <v>180</v>
      </c>
      <c r="M22" s="17">
        <f aca="true" t="shared" si="14" ref="M22:M29">H22/6</f>
        <v>150</v>
      </c>
      <c r="N22" s="17">
        <f aca="true" t="shared" si="15" ref="N22:N29">H22/7</f>
        <v>128.57142857142858</v>
      </c>
      <c r="O22" s="17">
        <f aca="true" t="shared" si="16" ref="O22:O29">H22/8</f>
        <v>112.5</v>
      </c>
      <c r="P22" s="17">
        <f aca="true" t="shared" si="17" ref="P22:P29">H22/9</f>
        <v>100</v>
      </c>
      <c r="Q22" s="18">
        <f aca="true" t="shared" si="18" ref="Q22:Q29">H22/10</f>
        <v>90</v>
      </c>
    </row>
    <row r="23" spans="1:17" ht="19.5" customHeight="1">
      <c r="A23" s="35" t="s">
        <v>5</v>
      </c>
      <c r="B23" s="25"/>
      <c r="C23" s="26"/>
      <c r="D23" s="27"/>
      <c r="E23" s="26">
        <v>1</v>
      </c>
      <c r="F23" s="27"/>
      <c r="G23" s="42"/>
      <c r="H23" s="38">
        <f aca="true" t="shared" si="19" ref="H23:H29">B$6*B23+C$6*C23+D$6*D23+E$6*E23+F$6*F23+G$6*G23</f>
        <v>180</v>
      </c>
      <c r="I23" s="16">
        <f aca="true" t="shared" si="20" ref="I23:I29">H23/2</f>
        <v>90</v>
      </c>
      <c r="J23" s="17">
        <f t="shared" si="11"/>
        <v>60</v>
      </c>
      <c r="K23" s="17">
        <f t="shared" si="12"/>
        <v>45</v>
      </c>
      <c r="L23" s="17">
        <f t="shared" si="13"/>
        <v>36</v>
      </c>
      <c r="M23" s="17">
        <f t="shared" si="14"/>
        <v>30</v>
      </c>
      <c r="N23" s="17">
        <f t="shared" si="15"/>
        <v>25.714285714285715</v>
      </c>
      <c r="O23" s="17">
        <f t="shared" si="16"/>
        <v>22.5</v>
      </c>
      <c r="P23" s="17">
        <f t="shared" si="17"/>
        <v>20</v>
      </c>
      <c r="Q23" s="18">
        <f t="shared" si="18"/>
        <v>18</v>
      </c>
    </row>
    <row r="24" spans="1:17" ht="19.5" customHeight="1">
      <c r="A24" s="35" t="s">
        <v>11</v>
      </c>
      <c r="B24" s="25"/>
      <c r="C24" s="26"/>
      <c r="D24" s="27"/>
      <c r="E24" s="26"/>
      <c r="F24" s="27"/>
      <c r="G24" s="42"/>
      <c r="H24" s="38">
        <f t="shared" si="19"/>
        <v>0</v>
      </c>
      <c r="I24" s="16">
        <f t="shared" si="20"/>
        <v>0</v>
      </c>
      <c r="J24" s="17">
        <f t="shared" si="11"/>
        <v>0</v>
      </c>
      <c r="K24" s="17">
        <f t="shared" si="12"/>
        <v>0</v>
      </c>
      <c r="L24" s="17">
        <f t="shared" si="13"/>
        <v>0</v>
      </c>
      <c r="M24" s="17">
        <f t="shared" si="14"/>
        <v>0</v>
      </c>
      <c r="N24" s="17">
        <f t="shared" si="15"/>
        <v>0</v>
      </c>
      <c r="O24" s="17">
        <f t="shared" si="16"/>
        <v>0</v>
      </c>
      <c r="P24" s="17">
        <f t="shared" si="17"/>
        <v>0</v>
      </c>
      <c r="Q24" s="18">
        <f t="shared" si="18"/>
        <v>0</v>
      </c>
    </row>
    <row r="25" spans="1:17" ht="19.5" customHeight="1">
      <c r="A25" s="35" t="s">
        <v>6</v>
      </c>
      <c r="B25" s="25"/>
      <c r="C25" s="26"/>
      <c r="D25" s="27">
        <v>1</v>
      </c>
      <c r="E25" s="26">
        <v>1</v>
      </c>
      <c r="F25" s="27"/>
      <c r="G25" s="42"/>
      <c r="H25" s="38">
        <f t="shared" si="19"/>
        <v>480</v>
      </c>
      <c r="I25" s="16">
        <f t="shared" si="20"/>
        <v>240</v>
      </c>
      <c r="J25" s="17">
        <f t="shared" si="11"/>
        <v>160</v>
      </c>
      <c r="K25" s="17">
        <f t="shared" si="12"/>
        <v>120</v>
      </c>
      <c r="L25" s="17">
        <f t="shared" si="13"/>
        <v>96</v>
      </c>
      <c r="M25" s="17">
        <f t="shared" si="14"/>
        <v>80</v>
      </c>
      <c r="N25" s="17">
        <f t="shared" si="15"/>
        <v>68.57142857142857</v>
      </c>
      <c r="O25" s="17">
        <f t="shared" si="16"/>
        <v>60</v>
      </c>
      <c r="P25" s="17">
        <f t="shared" si="17"/>
        <v>53.333333333333336</v>
      </c>
      <c r="Q25" s="18">
        <f t="shared" si="18"/>
        <v>48</v>
      </c>
    </row>
    <row r="26" spans="1:17" ht="19.5" customHeight="1">
      <c r="A26" s="35" t="s">
        <v>7</v>
      </c>
      <c r="B26" s="25"/>
      <c r="C26" s="26"/>
      <c r="D26" s="27"/>
      <c r="E26" s="26">
        <v>1</v>
      </c>
      <c r="F26" s="27"/>
      <c r="G26" s="42"/>
      <c r="H26" s="38">
        <f t="shared" si="19"/>
        <v>180</v>
      </c>
      <c r="I26" s="16">
        <f t="shared" si="20"/>
        <v>90</v>
      </c>
      <c r="J26" s="17">
        <f t="shared" si="11"/>
        <v>60</v>
      </c>
      <c r="K26" s="17">
        <f t="shared" si="12"/>
        <v>45</v>
      </c>
      <c r="L26" s="17">
        <f t="shared" si="13"/>
        <v>36</v>
      </c>
      <c r="M26" s="17">
        <f t="shared" si="14"/>
        <v>30</v>
      </c>
      <c r="N26" s="17">
        <f t="shared" si="15"/>
        <v>25.714285714285715</v>
      </c>
      <c r="O26" s="17">
        <f t="shared" si="16"/>
        <v>22.5</v>
      </c>
      <c r="P26" s="17">
        <f t="shared" si="17"/>
        <v>20</v>
      </c>
      <c r="Q26" s="18">
        <f t="shared" si="18"/>
        <v>18</v>
      </c>
    </row>
    <row r="27" spans="1:17" ht="19.5" customHeight="1">
      <c r="A27" s="35" t="s">
        <v>8</v>
      </c>
      <c r="B27" s="25"/>
      <c r="C27" s="26"/>
      <c r="D27" s="27"/>
      <c r="E27" s="26"/>
      <c r="F27" s="27"/>
      <c r="G27" s="42"/>
      <c r="H27" s="38">
        <f t="shared" si="19"/>
        <v>0</v>
      </c>
      <c r="I27" s="16">
        <f t="shared" si="20"/>
        <v>0</v>
      </c>
      <c r="J27" s="17">
        <f t="shared" si="11"/>
        <v>0</v>
      </c>
      <c r="K27" s="17">
        <f t="shared" si="12"/>
        <v>0</v>
      </c>
      <c r="L27" s="17">
        <f t="shared" si="13"/>
        <v>0</v>
      </c>
      <c r="M27" s="17">
        <f t="shared" si="14"/>
        <v>0</v>
      </c>
      <c r="N27" s="17">
        <f t="shared" si="15"/>
        <v>0</v>
      </c>
      <c r="O27" s="17">
        <f t="shared" si="16"/>
        <v>0</v>
      </c>
      <c r="P27" s="17">
        <f t="shared" si="17"/>
        <v>0</v>
      </c>
      <c r="Q27" s="18">
        <f t="shared" si="18"/>
        <v>0</v>
      </c>
    </row>
    <row r="28" spans="1:17" ht="19.5" customHeight="1">
      <c r="A28" s="35" t="s">
        <v>9</v>
      </c>
      <c r="B28" s="25"/>
      <c r="C28" s="26">
        <v>1</v>
      </c>
      <c r="D28" s="27"/>
      <c r="E28" s="26">
        <v>1</v>
      </c>
      <c r="F28" s="27"/>
      <c r="G28" s="42"/>
      <c r="H28" s="38">
        <f t="shared" si="19"/>
        <v>612</v>
      </c>
      <c r="I28" s="16">
        <f t="shared" si="20"/>
        <v>306</v>
      </c>
      <c r="J28" s="17">
        <f t="shared" si="11"/>
        <v>204</v>
      </c>
      <c r="K28" s="17">
        <f t="shared" si="12"/>
        <v>153</v>
      </c>
      <c r="L28" s="17">
        <f t="shared" si="13"/>
        <v>122.4</v>
      </c>
      <c r="M28" s="17">
        <f t="shared" si="14"/>
        <v>102</v>
      </c>
      <c r="N28" s="17">
        <f t="shared" si="15"/>
        <v>87.42857142857143</v>
      </c>
      <c r="O28" s="17">
        <f t="shared" si="16"/>
        <v>76.5</v>
      </c>
      <c r="P28" s="17">
        <f t="shared" si="17"/>
        <v>68</v>
      </c>
      <c r="Q28" s="18">
        <f t="shared" si="18"/>
        <v>61.2</v>
      </c>
    </row>
    <row r="29" spans="1:17" ht="19.5" customHeight="1">
      <c r="A29" s="36" t="s">
        <v>10</v>
      </c>
      <c r="B29" s="45"/>
      <c r="C29" s="46"/>
      <c r="D29" s="47"/>
      <c r="E29" s="46"/>
      <c r="F29" s="47"/>
      <c r="G29" s="49"/>
      <c r="H29" s="48">
        <f t="shared" si="19"/>
        <v>0</v>
      </c>
      <c r="I29" s="19">
        <f t="shared" si="20"/>
        <v>0</v>
      </c>
      <c r="J29" s="20">
        <f t="shared" si="11"/>
        <v>0</v>
      </c>
      <c r="K29" s="20">
        <f t="shared" si="12"/>
        <v>0</v>
      </c>
      <c r="L29" s="20">
        <f t="shared" si="13"/>
        <v>0</v>
      </c>
      <c r="M29" s="20">
        <f t="shared" si="14"/>
        <v>0</v>
      </c>
      <c r="N29" s="20">
        <f t="shared" si="15"/>
        <v>0</v>
      </c>
      <c r="O29" s="20">
        <f t="shared" si="16"/>
        <v>0</v>
      </c>
      <c r="P29" s="20">
        <f t="shared" si="17"/>
        <v>0</v>
      </c>
      <c r="Q29" s="21">
        <f t="shared" si="18"/>
        <v>0</v>
      </c>
    </row>
    <row r="30" spans="1:17" ht="19.5" customHeight="1" thickBot="1">
      <c r="A30" s="3"/>
      <c r="B30" s="43">
        <f aca="true" t="shared" si="21" ref="B30:H30">SUM(B22:B29)</f>
        <v>1</v>
      </c>
      <c r="C30" s="44">
        <f t="shared" si="21"/>
        <v>1</v>
      </c>
      <c r="D30" s="44">
        <f t="shared" si="21"/>
        <v>2</v>
      </c>
      <c r="E30" s="44">
        <f t="shared" si="21"/>
        <v>4</v>
      </c>
      <c r="F30" s="44">
        <f t="shared" si="21"/>
        <v>0</v>
      </c>
      <c r="G30" s="50">
        <f t="shared" si="21"/>
        <v>0</v>
      </c>
      <c r="H30" s="39">
        <f t="shared" si="21"/>
        <v>2352</v>
      </c>
      <c r="I30" s="15"/>
      <c r="J30" s="14"/>
      <c r="K30" s="14"/>
      <c r="L30" s="14"/>
      <c r="M30" s="14"/>
      <c r="N30" s="14"/>
      <c r="O30" s="14"/>
      <c r="P30" s="14"/>
      <c r="Q30" s="14"/>
    </row>
    <row r="31" spans="1:7" ht="19.5" customHeight="1">
      <c r="A31" s="3"/>
      <c r="B31" s="11"/>
      <c r="C31" s="11"/>
      <c r="D31" s="11"/>
      <c r="E31" s="11"/>
      <c r="F31" s="11"/>
      <c r="G31" s="11"/>
    </row>
    <row r="32" spans="1:11" ht="19.5" customHeight="1">
      <c r="A32" s="3"/>
      <c r="B32" s="10"/>
      <c r="C32" s="10"/>
      <c r="D32" s="10"/>
      <c r="E32" s="10"/>
      <c r="H32" s="109">
        <f>+$H$2</f>
        <v>2021</v>
      </c>
      <c r="I32" s="110" t="s">
        <v>36</v>
      </c>
      <c r="J32" s="1"/>
      <c r="K32" s="1"/>
    </row>
    <row r="33" spans="1:11" ht="19.5" customHeight="1" thickBot="1">
      <c r="A33" s="3"/>
      <c r="B33" s="10"/>
      <c r="C33" s="10"/>
      <c r="D33" s="10"/>
      <c r="E33" s="10"/>
      <c r="I33" s="4"/>
      <c r="J33" s="1"/>
      <c r="K33" s="1"/>
    </row>
    <row r="34" spans="2:17" ht="19.5" customHeight="1">
      <c r="B34" s="82" t="str">
        <f>+B4</f>
        <v>２０２０年実績</v>
      </c>
      <c r="C34" s="83"/>
      <c r="D34" s="83"/>
      <c r="E34" s="83"/>
      <c r="F34" s="83"/>
      <c r="G34" s="83"/>
      <c r="H34" s="84"/>
      <c r="I34" s="1"/>
      <c r="J34" s="1"/>
      <c r="K34" s="1"/>
      <c r="P34" s="2"/>
      <c r="Q34" s="8"/>
    </row>
    <row r="35" spans="2:17" ht="19.5" customHeight="1">
      <c r="B35" s="22" t="s">
        <v>0</v>
      </c>
      <c r="C35" s="23" t="s">
        <v>1</v>
      </c>
      <c r="D35" s="24" t="s">
        <v>12</v>
      </c>
      <c r="E35" s="24" t="s">
        <v>13</v>
      </c>
      <c r="F35" s="24" t="s">
        <v>14</v>
      </c>
      <c r="G35" s="40" t="s">
        <v>15</v>
      </c>
      <c r="H35" s="77" t="s">
        <v>2</v>
      </c>
      <c r="I35" s="79" t="s">
        <v>3</v>
      </c>
      <c r="J35" s="80"/>
      <c r="K35" s="80"/>
      <c r="L35" s="80"/>
      <c r="M35" s="80"/>
      <c r="N35" s="80"/>
      <c r="O35" s="80"/>
      <c r="P35" s="80"/>
      <c r="Q35" s="81"/>
    </row>
    <row r="36" spans="2:17" ht="19.5" customHeight="1">
      <c r="B36" s="31">
        <v>600</v>
      </c>
      <c r="C36" s="32">
        <v>432</v>
      </c>
      <c r="D36" s="32">
        <v>300</v>
      </c>
      <c r="E36" s="32">
        <v>180</v>
      </c>
      <c r="F36" s="32">
        <v>120</v>
      </c>
      <c r="G36" s="33">
        <v>72</v>
      </c>
      <c r="H36" s="78"/>
      <c r="I36" s="51" t="s">
        <v>19</v>
      </c>
      <c r="J36" s="52" t="s">
        <v>20</v>
      </c>
      <c r="K36" s="52" t="s">
        <v>21</v>
      </c>
      <c r="L36" s="52" t="s">
        <v>22</v>
      </c>
      <c r="M36" s="52" t="s">
        <v>23</v>
      </c>
      <c r="N36" s="52" t="s">
        <v>24</v>
      </c>
      <c r="O36" s="52" t="s">
        <v>25</v>
      </c>
      <c r="P36" s="52" t="s">
        <v>26</v>
      </c>
      <c r="Q36" s="53" t="s">
        <v>27</v>
      </c>
    </row>
    <row r="37" spans="1:17" ht="19.5" customHeight="1">
      <c r="A37" s="34" t="s">
        <v>4</v>
      </c>
      <c r="B37" s="28">
        <v>1</v>
      </c>
      <c r="C37" s="29">
        <v>1</v>
      </c>
      <c r="D37" s="30">
        <v>2</v>
      </c>
      <c r="E37" s="29">
        <v>2</v>
      </c>
      <c r="F37" s="30">
        <v>3</v>
      </c>
      <c r="G37" s="41"/>
      <c r="H37" s="37">
        <f>B$6*B37+C$6*C37+D$6*D37+E$6*E37+F$6*F37+G$6*G37</f>
        <v>2352</v>
      </c>
      <c r="I37" s="16">
        <f aca="true" t="shared" si="22" ref="I37:I44">H37/2</f>
        <v>1176</v>
      </c>
      <c r="J37" s="17">
        <f aca="true" t="shared" si="23" ref="J37:J44">H37/3</f>
        <v>784</v>
      </c>
      <c r="K37" s="17">
        <f aca="true" t="shared" si="24" ref="K37:K44">H37/4</f>
        <v>588</v>
      </c>
      <c r="L37" s="17">
        <f aca="true" t="shared" si="25" ref="L37:L44">H37/5</f>
        <v>470.4</v>
      </c>
      <c r="M37" s="17">
        <f aca="true" t="shared" si="26" ref="M37:M44">H37/6</f>
        <v>392</v>
      </c>
      <c r="N37" s="17">
        <f aca="true" t="shared" si="27" ref="N37:N44">H37/7</f>
        <v>336</v>
      </c>
      <c r="O37" s="17">
        <f aca="true" t="shared" si="28" ref="O37:O44">H37/8</f>
        <v>294</v>
      </c>
      <c r="P37" s="17">
        <f aca="true" t="shared" si="29" ref="P37:P44">H37/9</f>
        <v>261.3333333333333</v>
      </c>
      <c r="Q37" s="18">
        <f aca="true" t="shared" si="30" ref="Q37:Q44">H37/10</f>
        <v>235.2</v>
      </c>
    </row>
    <row r="38" spans="1:17" ht="19.5" customHeight="1">
      <c r="A38" s="35" t="s">
        <v>5</v>
      </c>
      <c r="B38" s="25"/>
      <c r="C38" s="26"/>
      <c r="D38" s="27"/>
      <c r="E38" s="26"/>
      <c r="F38" s="27"/>
      <c r="G38" s="42"/>
      <c r="H38" s="38">
        <f aca="true" t="shared" si="31" ref="H38:H44">B$6*B38+C$6*C38+D$6*D38+E$6*E38+F$6*F38+G$6*G38</f>
        <v>0</v>
      </c>
      <c r="I38" s="16">
        <f t="shared" si="22"/>
        <v>0</v>
      </c>
      <c r="J38" s="17">
        <f t="shared" si="23"/>
        <v>0</v>
      </c>
      <c r="K38" s="17">
        <f t="shared" si="24"/>
        <v>0</v>
      </c>
      <c r="L38" s="17">
        <f t="shared" si="25"/>
        <v>0</v>
      </c>
      <c r="M38" s="17">
        <f t="shared" si="26"/>
        <v>0</v>
      </c>
      <c r="N38" s="17">
        <f t="shared" si="27"/>
        <v>0</v>
      </c>
      <c r="O38" s="17">
        <f t="shared" si="28"/>
        <v>0</v>
      </c>
      <c r="P38" s="17">
        <f t="shared" si="29"/>
        <v>0</v>
      </c>
      <c r="Q38" s="18">
        <f t="shared" si="30"/>
        <v>0</v>
      </c>
    </row>
    <row r="39" spans="1:22" ht="19.5" customHeight="1">
      <c r="A39" s="35" t="s">
        <v>11</v>
      </c>
      <c r="B39" s="25"/>
      <c r="C39" s="26"/>
      <c r="D39" s="27"/>
      <c r="E39" s="26"/>
      <c r="F39" s="27">
        <v>2</v>
      </c>
      <c r="G39" s="42"/>
      <c r="H39" s="38">
        <f t="shared" si="31"/>
        <v>240</v>
      </c>
      <c r="I39" s="16">
        <f t="shared" si="22"/>
        <v>120</v>
      </c>
      <c r="J39" s="17">
        <f t="shared" si="23"/>
        <v>80</v>
      </c>
      <c r="K39" s="17">
        <f t="shared" si="24"/>
        <v>60</v>
      </c>
      <c r="L39" s="17">
        <f t="shared" si="25"/>
        <v>48</v>
      </c>
      <c r="M39" s="17">
        <f t="shared" si="26"/>
        <v>40</v>
      </c>
      <c r="N39" s="17">
        <f t="shared" si="27"/>
        <v>34.285714285714285</v>
      </c>
      <c r="O39" s="17">
        <f t="shared" si="28"/>
        <v>30</v>
      </c>
      <c r="P39" s="17">
        <f t="shared" si="29"/>
        <v>26.666666666666668</v>
      </c>
      <c r="Q39" s="18">
        <f t="shared" si="30"/>
        <v>24</v>
      </c>
      <c r="V39" t="s">
        <v>34</v>
      </c>
    </row>
    <row r="40" spans="1:17" ht="19.5" customHeight="1">
      <c r="A40" s="35" t="s">
        <v>6</v>
      </c>
      <c r="B40" s="25"/>
      <c r="C40" s="26"/>
      <c r="D40" s="27"/>
      <c r="E40" s="26"/>
      <c r="F40" s="27">
        <v>1</v>
      </c>
      <c r="G40" s="42"/>
      <c r="H40" s="38">
        <f t="shared" si="31"/>
        <v>120</v>
      </c>
      <c r="I40" s="16">
        <f t="shared" si="22"/>
        <v>60</v>
      </c>
      <c r="J40" s="17">
        <f t="shared" si="23"/>
        <v>40</v>
      </c>
      <c r="K40" s="17">
        <f t="shared" si="24"/>
        <v>30</v>
      </c>
      <c r="L40" s="17">
        <f t="shared" si="25"/>
        <v>24</v>
      </c>
      <c r="M40" s="17">
        <f t="shared" si="26"/>
        <v>20</v>
      </c>
      <c r="N40" s="17">
        <f t="shared" si="27"/>
        <v>17.142857142857142</v>
      </c>
      <c r="O40" s="17">
        <f t="shared" si="28"/>
        <v>15</v>
      </c>
      <c r="P40" s="17">
        <f t="shared" si="29"/>
        <v>13.333333333333334</v>
      </c>
      <c r="Q40" s="18">
        <f t="shared" si="30"/>
        <v>12</v>
      </c>
    </row>
    <row r="41" spans="1:17" ht="19.5" customHeight="1">
      <c r="A41" s="35" t="s">
        <v>7</v>
      </c>
      <c r="B41" s="25"/>
      <c r="C41" s="26"/>
      <c r="D41" s="27"/>
      <c r="E41" s="26">
        <v>1</v>
      </c>
      <c r="F41" s="27">
        <v>1</v>
      </c>
      <c r="G41" s="42"/>
      <c r="H41" s="38">
        <f t="shared" si="31"/>
        <v>300</v>
      </c>
      <c r="I41" s="16">
        <f t="shared" si="22"/>
        <v>150</v>
      </c>
      <c r="J41" s="17">
        <f t="shared" si="23"/>
        <v>100</v>
      </c>
      <c r="K41" s="17">
        <f t="shared" si="24"/>
        <v>75</v>
      </c>
      <c r="L41" s="17">
        <f t="shared" si="25"/>
        <v>60</v>
      </c>
      <c r="M41" s="17">
        <f t="shared" si="26"/>
        <v>50</v>
      </c>
      <c r="N41" s="17">
        <f t="shared" si="27"/>
        <v>42.857142857142854</v>
      </c>
      <c r="O41" s="17">
        <f t="shared" si="28"/>
        <v>37.5</v>
      </c>
      <c r="P41" s="17">
        <f t="shared" si="29"/>
        <v>33.333333333333336</v>
      </c>
      <c r="Q41" s="18">
        <f t="shared" si="30"/>
        <v>30</v>
      </c>
    </row>
    <row r="42" spans="1:17" ht="19.5" customHeight="1">
      <c r="A42" s="35" t="s">
        <v>8</v>
      </c>
      <c r="B42" s="25"/>
      <c r="C42" s="26"/>
      <c r="D42" s="27"/>
      <c r="E42" s="26"/>
      <c r="F42" s="27"/>
      <c r="G42" s="42"/>
      <c r="H42" s="38">
        <f t="shared" si="31"/>
        <v>0</v>
      </c>
      <c r="I42" s="16">
        <f t="shared" si="22"/>
        <v>0</v>
      </c>
      <c r="J42" s="17">
        <f t="shared" si="23"/>
        <v>0</v>
      </c>
      <c r="K42" s="17">
        <f t="shared" si="24"/>
        <v>0</v>
      </c>
      <c r="L42" s="17">
        <f t="shared" si="25"/>
        <v>0</v>
      </c>
      <c r="M42" s="17">
        <f t="shared" si="26"/>
        <v>0</v>
      </c>
      <c r="N42" s="17">
        <f t="shared" si="27"/>
        <v>0</v>
      </c>
      <c r="O42" s="17">
        <f t="shared" si="28"/>
        <v>0</v>
      </c>
      <c r="P42" s="17">
        <f t="shared" si="29"/>
        <v>0</v>
      </c>
      <c r="Q42" s="18">
        <f t="shared" si="30"/>
        <v>0</v>
      </c>
    </row>
    <row r="43" spans="1:17" ht="19.5" customHeight="1">
      <c r="A43" s="35" t="s">
        <v>9</v>
      </c>
      <c r="B43" s="25"/>
      <c r="C43" s="26"/>
      <c r="D43" s="27"/>
      <c r="E43" s="26">
        <v>1</v>
      </c>
      <c r="F43" s="27"/>
      <c r="G43" s="42"/>
      <c r="H43" s="38">
        <f t="shared" si="31"/>
        <v>180</v>
      </c>
      <c r="I43" s="16">
        <f t="shared" si="22"/>
        <v>90</v>
      </c>
      <c r="J43" s="17">
        <f t="shared" si="23"/>
        <v>60</v>
      </c>
      <c r="K43" s="17">
        <f t="shared" si="24"/>
        <v>45</v>
      </c>
      <c r="L43" s="17">
        <f t="shared" si="25"/>
        <v>36</v>
      </c>
      <c r="M43" s="17">
        <f t="shared" si="26"/>
        <v>30</v>
      </c>
      <c r="N43" s="17">
        <f t="shared" si="27"/>
        <v>25.714285714285715</v>
      </c>
      <c r="O43" s="17">
        <f t="shared" si="28"/>
        <v>22.5</v>
      </c>
      <c r="P43" s="17">
        <f t="shared" si="29"/>
        <v>20</v>
      </c>
      <c r="Q43" s="18">
        <f t="shared" si="30"/>
        <v>18</v>
      </c>
    </row>
    <row r="44" spans="1:17" ht="19.5" customHeight="1">
      <c r="A44" s="36" t="s">
        <v>10</v>
      </c>
      <c r="B44" s="45"/>
      <c r="C44" s="46"/>
      <c r="D44" s="47"/>
      <c r="E44" s="46"/>
      <c r="F44" s="47">
        <v>1</v>
      </c>
      <c r="G44" s="49"/>
      <c r="H44" s="48">
        <f t="shared" si="31"/>
        <v>120</v>
      </c>
      <c r="I44" s="19">
        <f t="shared" si="22"/>
        <v>60</v>
      </c>
      <c r="J44" s="20">
        <f t="shared" si="23"/>
        <v>40</v>
      </c>
      <c r="K44" s="20">
        <f t="shared" si="24"/>
        <v>30</v>
      </c>
      <c r="L44" s="20">
        <f t="shared" si="25"/>
        <v>24</v>
      </c>
      <c r="M44" s="20">
        <f t="shared" si="26"/>
        <v>20</v>
      </c>
      <c r="N44" s="20">
        <f t="shared" si="27"/>
        <v>17.142857142857142</v>
      </c>
      <c r="O44" s="20">
        <f t="shared" si="28"/>
        <v>15</v>
      </c>
      <c r="P44" s="20">
        <f t="shared" si="29"/>
        <v>13.333333333333334</v>
      </c>
      <c r="Q44" s="21">
        <f t="shared" si="30"/>
        <v>12</v>
      </c>
    </row>
    <row r="45" spans="1:17" ht="19.5" customHeight="1" thickBot="1">
      <c r="A45" s="3"/>
      <c r="B45" s="43">
        <f aca="true" t="shared" si="32" ref="B45:H45">SUM(B37:B44)</f>
        <v>1</v>
      </c>
      <c r="C45" s="44">
        <f t="shared" si="32"/>
        <v>1</v>
      </c>
      <c r="D45" s="44">
        <f t="shared" si="32"/>
        <v>2</v>
      </c>
      <c r="E45" s="44">
        <f t="shared" si="32"/>
        <v>4</v>
      </c>
      <c r="F45" s="44">
        <f t="shared" si="32"/>
        <v>8</v>
      </c>
      <c r="G45" s="50">
        <f t="shared" si="32"/>
        <v>0</v>
      </c>
      <c r="H45" s="39">
        <f t="shared" si="32"/>
        <v>3312</v>
      </c>
      <c r="I45" s="13"/>
      <c r="J45" s="14"/>
      <c r="K45" s="14"/>
      <c r="L45" s="14"/>
      <c r="M45" s="14"/>
      <c r="N45" s="14"/>
      <c r="O45" s="14"/>
      <c r="P45" s="14"/>
      <c r="Q45" s="14"/>
    </row>
    <row r="46" spans="2:7" ht="19.5" customHeight="1">
      <c r="B46" s="11"/>
      <c r="C46" s="11"/>
      <c r="D46" s="11"/>
      <c r="E46" s="11"/>
      <c r="F46" s="11"/>
      <c r="G46" s="11"/>
    </row>
    <row r="47" spans="1:11" ht="19.5" customHeight="1">
      <c r="A47" s="3"/>
      <c r="B47" s="10"/>
      <c r="C47" s="10"/>
      <c r="D47" s="10"/>
      <c r="E47" s="10"/>
      <c r="H47" s="109">
        <f>+$H$2</f>
        <v>2021</v>
      </c>
      <c r="I47" s="110" t="s">
        <v>42</v>
      </c>
      <c r="J47" s="1"/>
      <c r="K47" s="1"/>
    </row>
    <row r="48" spans="1:11" ht="19.5" customHeight="1" thickBot="1">
      <c r="A48" s="3"/>
      <c r="B48" s="10"/>
      <c r="C48" s="10"/>
      <c r="D48" s="10"/>
      <c r="E48" s="10"/>
      <c r="I48" s="4"/>
      <c r="J48" s="1"/>
      <c r="K48" s="1"/>
    </row>
    <row r="49" spans="2:17" ht="19.5" customHeight="1">
      <c r="B49" s="82" t="str">
        <f>+B4</f>
        <v>２０２０年実績</v>
      </c>
      <c r="C49" s="83"/>
      <c r="D49" s="83"/>
      <c r="E49" s="83"/>
      <c r="F49" s="83"/>
      <c r="G49" s="83"/>
      <c r="H49" s="84"/>
      <c r="I49" s="1"/>
      <c r="J49" s="1"/>
      <c r="K49" s="1"/>
      <c r="P49" s="2"/>
      <c r="Q49" s="8"/>
    </row>
    <row r="50" spans="2:17" ht="19.5" customHeight="1">
      <c r="B50" s="22" t="s">
        <v>0</v>
      </c>
      <c r="C50" s="23" t="s">
        <v>1</v>
      </c>
      <c r="D50" s="24" t="s">
        <v>12</v>
      </c>
      <c r="E50" s="24" t="s">
        <v>13</v>
      </c>
      <c r="F50" s="24" t="s">
        <v>14</v>
      </c>
      <c r="G50" s="40"/>
      <c r="H50" s="77" t="s">
        <v>2</v>
      </c>
      <c r="I50" s="79" t="s">
        <v>3</v>
      </c>
      <c r="J50" s="80"/>
      <c r="K50" s="80"/>
      <c r="L50" s="80"/>
      <c r="M50" s="80"/>
      <c r="N50" s="80"/>
      <c r="O50" s="80"/>
      <c r="P50" s="80"/>
      <c r="Q50" s="81"/>
    </row>
    <row r="51" spans="2:17" ht="19.5" customHeight="1">
      <c r="B51" s="31">
        <v>600</v>
      </c>
      <c r="C51" s="32">
        <v>432</v>
      </c>
      <c r="D51" s="32">
        <v>300</v>
      </c>
      <c r="E51" s="32">
        <v>180</v>
      </c>
      <c r="F51" s="32">
        <v>120</v>
      </c>
      <c r="G51" s="33"/>
      <c r="H51" s="78"/>
      <c r="I51" s="75" t="s">
        <v>19</v>
      </c>
      <c r="J51" s="52" t="s">
        <v>20</v>
      </c>
      <c r="K51" s="52" t="s">
        <v>21</v>
      </c>
      <c r="L51" s="52" t="s">
        <v>22</v>
      </c>
      <c r="M51" s="52" t="s">
        <v>23</v>
      </c>
      <c r="N51" s="52" t="s">
        <v>24</v>
      </c>
      <c r="O51" s="52" t="s">
        <v>25</v>
      </c>
      <c r="P51" s="52" t="s">
        <v>26</v>
      </c>
      <c r="Q51" s="53" t="s">
        <v>27</v>
      </c>
    </row>
    <row r="52" spans="1:17" ht="19.5" customHeight="1">
      <c r="A52" s="34" t="s">
        <v>4</v>
      </c>
      <c r="B52" s="28">
        <v>1</v>
      </c>
      <c r="C52" s="29"/>
      <c r="D52" s="30"/>
      <c r="E52" s="29">
        <v>1</v>
      </c>
      <c r="F52" s="30"/>
      <c r="G52" s="41"/>
      <c r="H52" s="37">
        <f>B$6*B52+C$6*C52+D$6*D52+E$6*E52+F$6*F52+G$6*G52</f>
        <v>780</v>
      </c>
      <c r="I52" s="16">
        <f aca="true" t="shared" si="33" ref="I52:I59">H52/2</f>
        <v>390</v>
      </c>
      <c r="J52" s="17">
        <f aca="true" t="shared" si="34" ref="J52:J59">H52/3</f>
        <v>260</v>
      </c>
      <c r="K52" s="17">
        <f aca="true" t="shared" si="35" ref="K52:K59">H52/4</f>
        <v>195</v>
      </c>
      <c r="L52" s="17">
        <f aca="true" t="shared" si="36" ref="L52:L59">H52/5</f>
        <v>156</v>
      </c>
      <c r="M52" s="17">
        <f aca="true" t="shared" si="37" ref="M52:M59">H52/6</f>
        <v>130</v>
      </c>
      <c r="N52" s="17">
        <f aca="true" t="shared" si="38" ref="N52:N59">H52/7</f>
        <v>111.42857142857143</v>
      </c>
      <c r="O52" s="17">
        <f aca="true" t="shared" si="39" ref="O52:O59">H52/8</f>
        <v>97.5</v>
      </c>
      <c r="P52" s="17">
        <f aca="true" t="shared" si="40" ref="P52:P59">H52/9</f>
        <v>86.66666666666667</v>
      </c>
      <c r="Q52" s="18">
        <f aca="true" t="shared" si="41" ref="Q52:Q59">H52/10</f>
        <v>78</v>
      </c>
    </row>
    <row r="53" spans="1:17" ht="19.5" customHeight="1">
      <c r="A53" s="35" t="s">
        <v>5</v>
      </c>
      <c r="B53" s="25"/>
      <c r="C53" s="26"/>
      <c r="D53" s="27"/>
      <c r="E53" s="26"/>
      <c r="F53" s="27"/>
      <c r="G53" s="42"/>
      <c r="H53" s="38">
        <f aca="true" t="shared" si="42" ref="H53:H59">B$6*B53+C$6*C53+D$6*D53+E$6*E53+F$6*F53+G$6*G53</f>
        <v>0</v>
      </c>
      <c r="I53" s="16">
        <f t="shared" si="33"/>
        <v>0</v>
      </c>
      <c r="J53" s="17">
        <f t="shared" si="34"/>
        <v>0</v>
      </c>
      <c r="K53" s="17">
        <f t="shared" si="35"/>
        <v>0</v>
      </c>
      <c r="L53" s="17">
        <f t="shared" si="36"/>
        <v>0</v>
      </c>
      <c r="M53" s="17">
        <f t="shared" si="37"/>
        <v>0</v>
      </c>
      <c r="N53" s="17">
        <f t="shared" si="38"/>
        <v>0</v>
      </c>
      <c r="O53" s="17">
        <f t="shared" si="39"/>
        <v>0</v>
      </c>
      <c r="P53" s="17">
        <f t="shared" si="40"/>
        <v>0</v>
      </c>
      <c r="Q53" s="18">
        <f t="shared" si="41"/>
        <v>0</v>
      </c>
    </row>
    <row r="54" spans="1:17" ht="19.5" customHeight="1">
      <c r="A54" s="35" t="s">
        <v>11</v>
      </c>
      <c r="B54" s="25"/>
      <c r="C54" s="26"/>
      <c r="D54" s="27"/>
      <c r="E54" s="26">
        <v>1</v>
      </c>
      <c r="F54" s="27"/>
      <c r="G54" s="42"/>
      <c r="H54" s="38">
        <f t="shared" si="42"/>
        <v>180</v>
      </c>
      <c r="I54" s="16">
        <f t="shared" si="33"/>
        <v>90</v>
      </c>
      <c r="J54" s="17">
        <f t="shared" si="34"/>
        <v>60</v>
      </c>
      <c r="K54" s="17">
        <f t="shared" si="35"/>
        <v>45</v>
      </c>
      <c r="L54" s="17">
        <f t="shared" si="36"/>
        <v>36</v>
      </c>
      <c r="M54" s="17">
        <f t="shared" si="37"/>
        <v>30</v>
      </c>
      <c r="N54" s="17">
        <f t="shared" si="38"/>
        <v>25.714285714285715</v>
      </c>
      <c r="O54" s="17">
        <f t="shared" si="39"/>
        <v>22.5</v>
      </c>
      <c r="P54" s="17">
        <f t="shared" si="40"/>
        <v>20</v>
      </c>
      <c r="Q54" s="18">
        <f t="shared" si="41"/>
        <v>18</v>
      </c>
    </row>
    <row r="55" spans="1:17" ht="19.5" customHeight="1">
      <c r="A55" s="35" t="s">
        <v>6</v>
      </c>
      <c r="B55" s="25"/>
      <c r="C55" s="26"/>
      <c r="D55" s="27"/>
      <c r="E55" s="26">
        <v>1</v>
      </c>
      <c r="F55" s="27"/>
      <c r="G55" s="42"/>
      <c r="H55" s="38">
        <f t="shared" si="42"/>
        <v>180</v>
      </c>
      <c r="I55" s="16">
        <f t="shared" si="33"/>
        <v>90</v>
      </c>
      <c r="J55" s="17">
        <f t="shared" si="34"/>
        <v>60</v>
      </c>
      <c r="K55" s="17">
        <f t="shared" si="35"/>
        <v>45</v>
      </c>
      <c r="L55" s="17">
        <f t="shared" si="36"/>
        <v>36</v>
      </c>
      <c r="M55" s="17">
        <f t="shared" si="37"/>
        <v>30</v>
      </c>
      <c r="N55" s="17">
        <f t="shared" si="38"/>
        <v>25.714285714285715</v>
      </c>
      <c r="O55" s="17">
        <f t="shared" si="39"/>
        <v>22.5</v>
      </c>
      <c r="P55" s="17">
        <f t="shared" si="40"/>
        <v>20</v>
      </c>
      <c r="Q55" s="18">
        <f t="shared" si="41"/>
        <v>18</v>
      </c>
    </row>
    <row r="56" spans="1:17" ht="19.5" customHeight="1">
      <c r="A56" s="35" t="s">
        <v>7</v>
      </c>
      <c r="B56" s="25"/>
      <c r="C56" s="26"/>
      <c r="D56" s="27"/>
      <c r="E56" s="26">
        <v>1</v>
      </c>
      <c r="F56" s="27"/>
      <c r="G56" s="42"/>
      <c r="H56" s="38">
        <f t="shared" si="42"/>
        <v>180</v>
      </c>
      <c r="I56" s="16">
        <f t="shared" si="33"/>
        <v>90</v>
      </c>
      <c r="J56" s="17">
        <f t="shared" si="34"/>
        <v>60</v>
      </c>
      <c r="K56" s="17">
        <f t="shared" si="35"/>
        <v>45</v>
      </c>
      <c r="L56" s="17">
        <f t="shared" si="36"/>
        <v>36</v>
      </c>
      <c r="M56" s="17">
        <f t="shared" si="37"/>
        <v>30</v>
      </c>
      <c r="N56" s="17">
        <f t="shared" si="38"/>
        <v>25.714285714285715</v>
      </c>
      <c r="O56" s="17">
        <f t="shared" si="39"/>
        <v>22.5</v>
      </c>
      <c r="P56" s="17">
        <f t="shared" si="40"/>
        <v>20</v>
      </c>
      <c r="Q56" s="18">
        <f t="shared" si="41"/>
        <v>18</v>
      </c>
    </row>
    <row r="57" spans="1:17" ht="19.5" customHeight="1">
      <c r="A57" s="35" t="s">
        <v>8</v>
      </c>
      <c r="B57" s="25"/>
      <c r="C57" s="26"/>
      <c r="D57" s="27"/>
      <c r="E57" s="26"/>
      <c r="F57" s="27"/>
      <c r="G57" s="42"/>
      <c r="H57" s="38">
        <f t="shared" si="42"/>
        <v>0</v>
      </c>
      <c r="I57" s="16">
        <f t="shared" si="33"/>
        <v>0</v>
      </c>
      <c r="J57" s="17">
        <f t="shared" si="34"/>
        <v>0</v>
      </c>
      <c r="K57" s="17">
        <f t="shared" si="35"/>
        <v>0</v>
      </c>
      <c r="L57" s="17">
        <f t="shared" si="36"/>
        <v>0</v>
      </c>
      <c r="M57" s="17">
        <f t="shared" si="37"/>
        <v>0</v>
      </c>
      <c r="N57" s="17">
        <f t="shared" si="38"/>
        <v>0</v>
      </c>
      <c r="O57" s="17">
        <f t="shared" si="39"/>
        <v>0</v>
      </c>
      <c r="P57" s="17">
        <f t="shared" si="40"/>
        <v>0</v>
      </c>
      <c r="Q57" s="18">
        <f t="shared" si="41"/>
        <v>0</v>
      </c>
    </row>
    <row r="58" spans="1:17" ht="19.5" customHeight="1">
      <c r="A58" s="35" t="s">
        <v>9</v>
      </c>
      <c r="B58" s="25"/>
      <c r="C58" s="26">
        <v>1</v>
      </c>
      <c r="D58" s="27"/>
      <c r="E58" s="26"/>
      <c r="F58" s="27"/>
      <c r="G58" s="42"/>
      <c r="H58" s="38">
        <f t="shared" si="42"/>
        <v>432</v>
      </c>
      <c r="I58" s="16">
        <f t="shared" si="33"/>
        <v>216</v>
      </c>
      <c r="J58" s="17">
        <f t="shared" si="34"/>
        <v>144</v>
      </c>
      <c r="K58" s="17">
        <f t="shared" si="35"/>
        <v>108</v>
      </c>
      <c r="L58" s="17">
        <f t="shared" si="36"/>
        <v>86.4</v>
      </c>
      <c r="M58" s="17">
        <f t="shared" si="37"/>
        <v>72</v>
      </c>
      <c r="N58" s="17">
        <f t="shared" si="38"/>
        <v>61.714285714285715</v>
      </c>
      <c r="O58" s="17">
        <f t="shared" si="39"/>
        <v>54</v>
      </c>
      <c r="P58" s="17">
        <f t="shared" si="40"/>
        <v>48</v>
      </c>
      <c r="Q58" s="18">
        <f t="shared" si="41"/>
        <v>43.2</v>
      </c>
    </row>
    <row r="59" spans="1:17" ht="19.5" customHeight="1">
      <c r="A59" s="36" t="s">
        <v>10</v>
      </c>
      <c r="B59" s="45"/>
      <c r="C59" s="46"/>
      <c r="D59" s="47">
        <v>2</v>
      </c>
      <c r="E59" s="46"/>
      <c r="F59" s="47"/>
      <c r="G59" s="49"/>
      <c r="H59" s="48">
        <f t="shared" si="42"/>
        <v>600</v>
      </c>
      <c r="I59" s="19">
        <f t="shared" si="33"/>
        <v>300</v>
      </c>
      <c r="J59" s="20">
        <f t="shared" si="34"/>
        <v>200</v>
      </c>
      <c r="K59" s="20">
        <f t="shared" si="35"/>
        <v>150</v>
      </c>
      <c r="L59" s="20">
        <f t="shared" si="36"/>
        <v>120</v>
      </c>
      <c r="M59" s="20">
        <f t="shared" si="37"/>
        <v>100</v>
      </c>
      <c r="N59" s="20">
        <f t="shared" si="38"/>
        <v>85.71428571428571</v>
      </c>
      <c r="O59" s="20">
        <f t="shared" si="39"/>
        <v>75</v>
      </c>
      <c r="P59" s="20">
        <f t="shared" si="40"/>
        <v>66.66666666666667</v>
      </c>
      <c r="Q59" s="21">
        <f t="shared" si="41"/>
        <v>60</v>
      </c>
    </row>
    <row r="60" spans="1:17" ht="19.5" customHeight="1" thickBot="1">
      <c r="A60" s="3"/>
      <c r="B60" s="43">
        <f aca="true" t="shared" si="43" ref="B60:H60">SUM(B52:B59)</f>
        <v>1</v>
      </c>
      <c r="C60" s="44">
        <f t="shared" si="43"/>
        <v>1</v>
      </c>
      <c r="D60" s="44">
        <f t="shared" si="43"/>
        <v>2</v>
      </c>
      <c r="E60" s="44">
        <f t="shared" si="43"/>
        <v>4</v>
      </c>
      <c r="F60" s="44">
        <f t="shared" si="43"/>
        <v>0</v>
      </c>
      <c r="G60" s="50">
        <f t="shared" si="43"/>
        <v>0</v>
      </c>
      <c r="H60" s="39">
        <f t="shared" si="43"/>
        <v>2352</v>
      </c>
      <c r="I60" s="13"/>
      <c r="J60" s="14"/>
      <c r="K60" s="14"/>
      <c r="L60" s="14"/>
      <c r="M60" s="14"/>
      <c r="N60" s="14"/>
      <c r="O60" s="14"/>
      <c r="P60" s="14"/>
      <c r="Q60" s="14"/>
    </row>
    <row r="61" spans="2:7" ht="19.5" customHeight="1">
      <c r="B61" s="11"/>
      <c r="C61" s="11"/>
      <c r="D61" s="11"/>
      <c r="E61" s="11"/>
      <c r="F61" s="11"/>
      <c r="G61" s="11"/>
    </row>
    <row r="62" spans="8:11" ht="19.5" customHeight="1">
      <c r="H62" s="109">
        <f>+$H$2</f>
        <v>2021</v>
      </c>
      <c r="I62" s="110" t="s">
        <v>37</v>
      </c>
      <c r="J62" s="1"/>
      <c r="K62" s="1"/>
    </row>
    <row r="63" spans="8:11" ht="19.5" customHeight="1" thickBot="1">
      <c r="H63" s="4"/>
      <c r="I63" s="1"/>
      <c r="J63" s="1"/>
      <c r="K63" s="1"/>
    </row>
    <row r="64" spans="2:17" ht="19.5" customHeight="1">
      <c r="B64" s="82" t="str">
        <f>+B4</f>
        <v>２０２０年実績</v>
      </c>
      <c r="C64" s="83"/>
      <c r="D64" s="83"/>
      <c r="E64" s="83"/>
      <c r="F64" s="83"/>
      <c r="G64" s="83"/>
      <c r="H64" s="84"/>
      <c r="I64" s="1"/>
      <c r="J64" s="1"/>
      <c r="K64" s="1"/>
      <c r="P64" s="2"/>
      <c r="Q64" s="8"/>
    </row>
    <row r="65" spans="2:17" ht="19.5" customHeight="1">
      <c r="B65" s="22" t="s">
        <v>0</v>
      </c>
      <c r="C65" s="23" t="s">
        <v>1</v>
      </c>
      <c r="D65" s="24" t="s">
        <v>12</v>
      </c>
      <c r="E65" s="24" t="s">
        <v>13</v>
      </c>
      <c r="F65" s="24" t="s">
        <v>14</v>
      </c>
      <c r="G65" s="40" t="s">
        <v>15</v>
      </c>
      <c r="H65" s="77" t="s">
        <v>2</v>
      </c>
      <c r="I65" s="79" t="s">
        <v>3</v>
      </c>
      <c r="J65" s="80"/>
      <c r="K65" s="80"/>
      <c r="L65" s="80"/>
      <c r="M65" s="80"/>
      <c r="N65" s="80"/>
      <c r="O65" s="80"/>
      <c r="P65" s="80"/>
      <c r="Q65" s="81"/>
    </row>
    <row r="66" spans="2:17" ht="19.5" customHeight="1">
      <c r="B66" s="31">
        <v>600</v>
      </c>
      <c r="C66" s="32">
        <v>432</v>
      </c>
      <c r="D66" s="32">
        <v>300</v>
      </c>
      <c r="E66" s="32">
        <v>180</v>
      </c>
      <c r="F66" s="32">
        <v>120</v>
      </c>
      <c r="G66" s="33">
        <v>72</v>
      </c>
      <c r="H66" s="78"/>
      <c r="I66" s="51" t="s">
        <v>19</v>
      </c>
      <c r="J66" s="52" t="s">
        <v>20</v>
      </c>
      <c r="K66" s="52" t="s">
        <v>21</v>
      </c>
      <c r="L66" s="52" t="s">
        <v>22</v>
      </c>
      <c r="M66" s="52" t="s">
        <v>23</v>
      </c>
      <c r="N66" s="52" t="s">
        <v>24</v>
      </c>
      <c r="O66" s="52" t="s">
        <v>25</v>
      </c>
      <c r="P66" s="52" t="s">
        <v>26</v>
      </c>
      <c r="Q66" s="53" t="s">
        <v>27</v>
      </c>
    </row>
    <row r="67" spans="1:17" ht="19.5" customHeight="1">
      <c r="A67" s="34" t="s">
        <v>4</v>
      </c>
      <c r="B67" s="28"/>
      <c r="C67" s="29"/>
      <c r="D67" s="30">
        <v>1</v>
      </c>
      <c r="E67" s="29">
        <v>2</v>
      </c>
      <c r="F67" s="30">
        <v>1</v>
      </c>
      <c r="G67" s="41"/>
      <c r="H67" s="37">
        <f>B$6*B67+C$6*C67+D$6*D67+E$6*E67+F$6*F67+G$6*G67</f>
        <v>780</v>
      </c>
      <c r="I67" s="16">
        <f aca="true" t="shared" si="44" ref="I67:I74">H67/2</f>
        <v>390</v>
      </c>
      <c r="J67" s="17">
        <f aca="true" t="shared" si="45" ref="J67:J74">H67/3</f>
        <v>260</v>
      </c>
      <c r="K67" s="17">
        <f aca="true" t="shared" si="46" ref="K67:K74">H67/4</f>
        <v>195</v>
      </c>
      <c r="L67" s="17">
        <f aca="true" t="shared" si="47" ref="L67:L74">H67/5</f>
        <v>156</v>
      </c>
      <c r="M67" s="17">
        <f aca="true" t="shared" si="48" ref="M67:M74">H67/6</f>
        <v>130</v>
      </c>
      <c r="N67" s="17">
        <f aca="true" t="shared" si="49" ref="N67:N74">H67/7</f>
        <v>111.42857142857143</v>
      </c>
      <c r="O67" s="17">
        <f aca="true" t="shared" si="50" ref="O67:O74">H67/8</f>
        <v>97.5</v>
      </c>
      <c r="P67" s="17">
        <f aca="true" t="shared" si="51" ref="P67:P74">H67/9</f>
        <v>86.66666666666667</v>
      </c>
      <c r="Q67" s="18">
        <f aca="true" t="shared" si="52" ref="Q67:Q74">H67/10</f>
        <v>78</v>
      </c>
    </row>
    <row r="68" spans="1:17" ht="19.5" customHeight="1">
      <c r="A68" s="35" t="s">
        <v>5</v>
      </c>
      <c r="B68" s="25"/>
      <c r="C68" s="26"/>
      <c r="D68" s="27"/>
      <c r="E68" s="26"/>
      <c r="F68" s="27">
        <v>1</v>
      </c>
      <c r="G68" s="42"/>
      <c r="H68" s="38">
        <f aca="true" t="shared" si="53" ref="H68:H74">B$6*B68+C$6*C68+D$6*D68+E$6*E68+F$6*F68+G$6*G68</f>
        <v>120</v>
      </c>
      <c r="I68" s="16">
        <f t="shared" si="44"/>
        <v>60</v>
      </c>
      <c r="J68" s="17">
        <f t="shared" si="45"/>
        <v>40</v>
      </c>
      <c r="K68" s="17">
        <f>H68/4</f>
        <v>30</v>
      </c>
      <c r="L68" s="17">
        <f t="shared" si="47"/>
        <v>24</v>
      </c>
      <c r="M68" s="17">
        <f t="shared" si="48"/>
        <v>20</v>
      </c>
      <c r="N68" s="17">
        <f t="shared" si="49"/>
        <v>17.142857142857142</v>
      </c>
      <c r="O68" s="17">
        <f t="shared" si="50"/>
        <v>15</v>
      </c>
      <c r="P68" s="17">
        <f t="shared" si="51"/>
        <v>13.333333333333334</v>
      </c>
      <c r="Q68" s="18">
        <f t="shared" si="52"/>
        <v>12</v>
      </c>
    </row>
    <row r="69" spans="1:17" ht="19.5" customHeight="1">
      <c r="A69" s="35" t="s">
        <v>11</v>
      </c>
      <c r="B69" s="25">
        <v>1</v>
      </c>
      <c r="C69" s="26">
        <v>1</v>
      </c>
      <c r="D69" s="27"/>
      <c r="E69" s="26"/>
      <c r="F69" s="27">
        <v>2</v>
      </c>
      <c r="G69" s="42"/>
      <c r="H69" s="38">
        <f t="shared" si="53"/>
        <v>1272</v>
      </c>
      <c r="I69" s="16">
        <f t="shared" si="44"/>
        <v>636</v>
      </c>
      <c r="J69" s="17">
        <f t="shared" si="45"/>
        <v>424</v>
      </c>
      <c r="K69" s="17">
        <f t="shared" si="46"/>
        <v>318</v>
      </c>
      <c r="L69" s="17">
        <f t="shared" si="47"/>
        <v>254.4</v>
      </c>
      <c r="M69" s="17">
        <f t="shared" si="48"/>
        <v>212</v>
      </c>
      <c r="N69" s="17">
        <f t="shared" si="49"/>
        <v>181.71428571428572</v>
      </c>
      <c r="O69" s="17">
        <f t="shared" si="50"/>
        <v>159</v>
      </c>
      <c r="P69" s="17">
        <f t="shared" si="51"/>
        <v>141.33333333333334</v>
      </c>
      <c r="Q69" s="18">
        <f t="shared" si="52"/>
        <v>127.2</v>
      </c>
    </row>
    <row r="70" spans="1:17" ht="19.5" customHeight="1">
      <c r="A70" s="35" t="s">
        <v>6</v>
      </c>
      <c r="B70" s="25"/>
      <c r="C70" s="26"/>
      <c r="D70" s="27"/>
      <c r="E70" s="26">
        <v>1</v>
      </c>
      <c r="F70" s="27">
        <v>1</v>
      </c>
      <c r="G70" s="42"/>
      <c r="H70" s="38">
        <f t="shared" si="53"/>
        <v>300</v>
      </c>
      <c r="I70" s="16">
        <f t="shared" si="44"/>
        <v>150</v>
      </c>
      <c r="J70" s="17">
        <f t="shared" si="45"/>
        <v>100</v>
      </c>
      <c r="K70" s="17">
        <f t="shared" si="46"/>
        <v>75</v>
      </c>
      <c r="L70" s="17">
        <f t="shared" si="47"/>
        <v>60</v>
      </c>
      <c r="M70" s="17">
        <f t="shared" si="48"/>
        <v>50</v>
      </c>
      <c r="N70" s="17">
        <f t="shared" si="49"/>
        <v>42.857142857142854</v>
      </c>
      <c r="O70" s="17">
        <f t="shared" si="50"/>
        <v>37.5</v>
      </c>
      <c r="P70" s="17">
        <f t="shared" si="51"/>
        <v>33.333333333333336</v>
      </c>
      <c r="Q70" s="18">
        <f t="shared" si="52"/>
        <v>30</v>
      </c>
    </row>
    <row r="71" spans="1:17" ht="19.5" customHeight="1">
      <c r="A71" s="35" t="s">
        <v>7</v>
      </c>
      <c r="B71" s="25"/>
      <c r="C71" s="26"/>
      <c r="D71" s="27"/>
      <c r="E71" s="26"/>
      <c r="F71" s="27"/>
      <c r="G71" s="42"/>
      <c r="H71" s="38">
        <f t="shared" si="53"/>
        <v>0</v>
      </c>
      <c r="I71" s="16">
        <f t="shared" si="44"/>
        <v>0</v>
      </c>
      <c r="J71" s="17">
        <f t="shared" si="45"/>
        <v>0</v>
      </c>
      <c r="K71" s="17">
        <f t="shared" si="46"/>
        <v>0</v>
      </c>
      <c r="L71" s="17">
        <f t="shared" si="47"/>
        <v>0</v>
      </c>
      <c r="M71" s="17">
        <f t="shared" si="48"/>
        <v>0</v>
      </c>
      <c r="N71" s="17">
        <f t="shared" si="49"/>
        <v>0</v>
      </c>
      <c r="O71" s="17">
        <f t="shared" si="50"/>
        <v>0</v>
      </c>
      <c r="P71" s="17">
        <f t="shared" si="51"/>
        <v>0</v>
      </c>
      <c r="Q71" s="18">
        <f t="shared" si="52"/>
        <v>0</v>
      </c>
    </row>
    <row r="72" spans="1:17" ht="19.5" customHeight="1">
      <c r="A72" s="35" t="s">
        <v>8</v>
      </c>
      <c r="B72" s="25"/>
      <c r="C72" s="26"/>
      <c r="D72" s="27">
        <v>1</v>
      </c>
      <c r="E72" s="26">
        <v>1</v>
      </c>
      <c r="F72" s="27">
        <v>1</v>
      </c>
      <c r="G72" s="42"/>
      <c r="H72" s="38">
        <f t="shared" si="53"/>
        <v>600</v>
      </c>
      <c r="I72" s="16">
        <f t="shared" si="44"/>
        <v>300</v>
      </c>
      <c r="J72" s="17">
        <f t="shared" si="45"/>
        <v>200</v>
      </c>
      <c r="K72" s="17">
        <f t="shared" si="46"/>
        <v>150</v>
      </c>
      <c r="L72" s="17">
        <f t="shared" si="47"/>
        <v>120</v>
      </c>
      <c r="M72" s="17">
        <f t="shared" si="48"/>
        <v>100</v>
      </c>
      <c r="N72" s="17">
        <f t="shared" si="49"/>
        <v>85.71428571428571</v>
      </c>
      <c r="O72" s="17">
        <f t="shared" si="50"/>
        <v>75</v>
      </c>
      <c r="P72" s="17">
        <f t="shared" si="51"/>
        <v>66.66666666666667</v>
      </c>
      <c r="Q72" s="18">
        <f t="shared" si="52"/>
        <v>60</v>
      </c>
    </row>
    <row r="73" spans="1:17" ht="19.5" customHeight="1">
      <c r="A73" s="35" t="s">
        <v>9</v>
      </c>
      <c r="B73" s="25"/>
      <c r="C73" s="26"/>
      <c r="D73" s="27"/>
      <c r="E73" s="26"/>
      <c r="F73" s="27">
        <v>1</v>
      </c>
      <c r="G73" s="42"/>
      <c r="H73" s="38">
        <f t="shared" si="53"/>
        <v>120</v>
      </c>
      <c r="I73" s="16">
        <f t="shared" si="44"/>
        <v>60</v>
      </c>
      <c r="J73" s="17">
        <f t="shared" si="45"/>
        <v>40</v>
      </c>
      <c r="K73" s="17">
        <f t="shared" si="46"/>
        <v>30</v>
      </c>
      <c r="L73" s="17">
        <f t="shared" si="47"/>
        <v>24</v>
      </c>
      <c r="M73" s="17">
        <f t="shared" si="48"/>
        <v>20</v>
      </c>
      <c r="N73" s="17">
        <f t="shared" si="49"/>
        <v>17.142857142857142</v>
      </c>
      <c r="O73" s="17">
        <f t="shared" si="50"/>
        <v>15</v>
      </c>
      <c r="P73" s="17">
        <f t="shared" si="51"/>
        <v>13.333333333333334</v>
      </c>
      <c r="Q73" s="18">
        <f t="shared" si="52"/>
        <v>12</v>
      </c>
    </row>
    <row r="74" spans="1:17" ht="19.5" customHeight="1">
      <c r="A74" s="36" t="s">
        <v>10</v>
      </c>
      <c r="B74" s="45"/>
      <c r="C74" s="46"/>
      <c r="D74" s="47"/>
      <c r="E74" s="46"/>
      <c r="F74" s="47">
        <v>1</v>
      </c>
      <c r="G74" s="49"/>
      <c r="H74" s="48">
        <f t="shared" si="53"/>
        <v>120</v>
      </c>
      <c r="I74" s="19">
        <f t="shared" si="44"/>
        <v>60</v>
      </c>
      <c r="J74" s="20">
        <f t="shared" si="45"/>
        <v>40</v>
      </c>
      <c r="K74" s="20">
        <f t="shared" si="46"/>
        <v>30</v>
      </c>
      <c r="L74" s="20">
        <f t="shared" si="47"/>
        <v>24</v>
      </c>
      <c r="M74" s="20">
        <f t="shared" si="48"/>
        <v>20</v>
      </c>
      <c r="N74" s="20">
        <f t="shared" si="49"/>
        <v>17.142857142857142</v>
      </c>
      <c r="O74" s="20">
        <f t="shared" si="50"/>
        <v>15</v>
      </c>
      <c r="P74" s="20">
        <f t="shared" si="51"/>
        <v>13.333333333333334</v>
      </c>
      <c r="Q74" s="21">
        <f t="shared" si="52"/>
        <v>12</v>
      </c>
    </row>
    <row r="75" spans="1:17" ht="19.5" customHeight="1" thickBot="1">
      <c r="A75" s="3"/>
      <c r="B75" s="43">
        <f aca="true" t="shared" si="54" ref="B75:H75">SUM(B67:B74)</f>
        <v>1</v>
      </c>
      <c r="C75" s="44">
        <f t="shared" si="54"/>
        <v>1</v>
      </c>
      <c r="D75" s="44">
        <f t="shared" si="54"/>
        <v>2</v>
      </c>
      <c r="E75" s="44">
        <f t="shared" si="54"/>
        <v>4</v>
      </c>
      <c r="F75" s="44">
        <f t="shared" si="54"/>
        <v>8</v>
      </c>
      <c r="G75" s="50">
        <f t="shared" si="54"/>
        <v>0</v>
      </c>
      <c r="H75" s="39">
        <f t="shared" si="54"/>
        <v>3312</v>
      </c>
      <c r="I75" s="13"/>
      <c r="J75" s="14"/>
      <c r="K75" s="14"/>
      <c r="L75" s="14"/>
      <c r="M75" s="14"/>
      <c r="N75" s="14"/>
      <c r="O75" s="14"/>
      <c r="P75" s="14"/>
      <c r="Q75" s="14"/>
    </row>
    <row r="76" spans="1:5" ht="19.5" customHeight="1">
      <c r="A76" s="3"/>
      <c r="B76" s="10"/>
      <c r="C76" s="10"/>
      <c r="D76" s="10"/>
      <c r="E76" s="10"/>
    </row>
    <row r="77" spans="8:11" ht="19.5" customHeight="1">
      <c r="H77" s="109">
        <f>+$H$2</f>
        <v>2021</v>
      </c>
      <c r="I77" s="110" t="s">
        <v>40</v>
      </c>
      <c r="J77" s="1"/>
      <c r="K77" s="1"/>
    </row>
    <row r="78" spans="8:11" ht="19.5" customHeight="1" thickBot="1">
      <c r="H78" s="4"/>
      <c r="I78" s="1"/>
      <c r="J78" s="1"/>
      <c r="K78" s="1"/>
    </row>
    <row r="79" spans="2:17" ht="19.5" customHeight="1">
      <c r="B79" s="82" t="str">
        <f>+B4</f>
        <v>２０２０年実績</v>
      </c>
      <c r="C79" s="83"/>
      <c r="D79" s="83"/>
      <c r="E79" s="83"/>
      <c r="F79" s="83"/>
      <c r="G79" s="83"/>
      <c r="H79" s="84"/>
      <c r="I79" s="1"/>
      <c r="J79" s="1"/>
      <c r="K79" s="1"/>
      <c r="P79" s="2"/>
      <c r="Q79" s="8"/>
    </row>
    <row r="80" spans="2:17" ht="19.5" customHeight="1">
      <c r="B80" s="22" t="s">
        <v>0</v>
      </c>
      <c r="C80" s="23" t="s">
        <v>1</v>
      </c>
      <c r="D80" s="24" t="s">
        <v>12</v>
      </c>
      <c r="E80" s="24" t="s">
        <v>13</v>
      </c>
      <c r="F80" s="24" t="s">
        <v>14</v>
      </c>
      <c r="G80" s="40"/>
      <c r="H80" s="77" t="s">
        <v>2</v>
      </c>
      <c r="I80" s="79" t="s">
        <v>3</v>
      </c>
      <c r="J80" s="80"/>
      <c r="K80" s="80"/>
      <c r="L80" s="80"/>
      <c r="M80" s="80"/>
      <c r="N80" s="80"/>
      <c r="O80" s="80"/>
      <c r="P80" s="80"/>
      <c r="Q80" s="81"/>
    </row>
    <row r="81" spans="2:17" ht="19.5" customHeight="1">
      <c r="B81" s="31">
        <v>600</v>
      </c>
      <c r="C81" s="32">
        <v>432</v>
      </c>
      <c r="D81" s="32">
        <v>300</v>
      </c>
      <c r="E81" s="32">
        <v>180</v>
      </c>
      <c r="F81" s="32">
        <v>120</v>
      </c>
      <c r="G81" s="33"/>
      <c r="H81" s="78"/>
      <c r="I81" s="51" t="s">
        <v>19</v>
      </c>
      <c r="J81" s="52" t="s">
        <v>20</v>
      </c>
      <c r="K81" s="52" t="s">
        <v>21</v>
      </c>
      <c r="L81" s="52" t="s">
        <v>22</v>
      </c>
      <c r="M81" s="52" t="s">
        <v>23</v>
      </c>
      <c r="N81" s="52" t="s">
        <v>24</v>
      </c>
      <c r="O81" s="52" t="s">
        <v>25</v>
      </c>
      <c r="P81" s="52" t="s">
        <v>26</v>
      </c>
      <c r="Q81" s="53" t="s">
        <v>27</v>
      </c>
    </row>
    <row r="82" spans="1:17" ht="19.5" customHeight="1">
      <c r="A82" s="34" t="s">
        <v>4</v>
      </c>
      <c r="B82" s="28"/>
      <c r="C82" s="29"/>
      <c r="D82" s="30">
        <v>1</v>
      </c>
      <c r="E82" s="29">
        <v>1</v>
      </c>
      <c r="F82" s="30"/>
      <c r="G82" s="41"/>
      <c r="H82" s="37">
        <f>B$6*B82+C$6*C82+D$6*D82+E$6*E82+F$6*F82+G$6*G82</f>
        <v>480</v>
      </c>
      <c r="I82" s="16">
        <f aca="true" t="shared" si="55" ref="I82:I89">H82/2</f>
        <v>240</v>
      </c>
      <c r="J82" s="17">
        <f aca="true" t="shared" si="56" ref="J82:J89">H82/3</f>
        <v>160</v>
      </c>
      <c r="K82" s="17">
        <f aca="true" t="shared" si="57" ref="K82:K89">H82/4</f>
        <v>120</v>
      </c>
      <c r="L82" s="17">
        <f aca="true" t="shared" si="58" ref="L82:L89">H82/5</f>
        <v>96</v>
      </c>
      <c r="M82" s="17">
        <f aca="true" t="shared" si="59" ref="M82:M89">H82/6</f>
        <v>80</v>
      </c>
      <c r="N82" s="17">
        <f aca="true" t="shared" si="60" ref="N82:N89">H82/7</f>
        <v>68.57142857142857</v>
      </c>
      <c r="O82" s="17">
        <f aca="true" t="shared" si="61" ref="O82:O89">H82/8</f>
        <v>60</v>
      </c>
      <c r="P82" s="17">
        <f aca="true" t="shared" si="62" ref="P82:P89">H82/9</f>
        <v>53.333333333333336</v>
      </c>
      <c r="Q82" s="18">
        <f aca="true" t="shared" si="63" ref="Q82:Q89">H82/10</f>
        <v>48</v>
      </c>
    </row>
    <row r="83" spans="1:17" ht="19.5" customHeight="1">
      <c r="A83" s="35" t="s">
        <v>5</v>
      </c>
      <c r="B83" s="25"/>
      <c r="C83" s="26"/>
      <c r="D83" s="27"/>
      <c r="E83" s="26"/>
      <c r="F83" s="27"/>
      <c r="G83" s="42"/>
      <c r="H83" s="38">
        <f aca="true" t="shared" si="64" ref="H83:H89">B$6*B83+C$6*C83+D$6*D83+E$6*E83+F$6*F83+G$6*G83</f>
        <v>0</v>
      </c>
      <c r="I83" s="16">
        <f t="shared" si="55"/>
        <v>0</v>
      </c>
      <c r="J83" s="17">
        <f t="shared" si="56"/>
        <v>0</v>
      </c>
      <c r="K83" s="17">
        <f t="shared" si="57"/>
        <v>0</v>
      </c>
      <c r="L83" s="17">
        <f t="shared" si="58"/>
        <v>0</v>
      </c>
      <c r="M83" s="17">
        <f t="shared" si="59"/>
        <v>0</v>
      </c>
      <c r="N83" s="17">
        <f t="shared" si="60"/>
        <v>0</v>
      </c>
      <c r="O83" s="17">
        <f t="shared" si="61"/>
        <v>0</v>
      </c>
      <c r="P83" s="17">
        <f t="shared" si="62"/>
        <v>0</v>
      </c>
      <c r="Q83" s="18">
        <f t="shared" si="63"/>
        <v>0</v>
      </c>
    </row>
    <row r="84" spans="1:17" ht="19.5" customHeight="1">
      <c r="A84" s="35" t="s">
        <v>11</v>
      </c>
      <c r="B84" s="25">
        <v>1</v>
      </c>
      <c r="C84" s="26"/>
      <c r="D84" s="27"/>
      <c r="E84" s="26"/>
      <c r="F84" s="27"/>
      <c r="G84" s="42"/>
      <c r="H84" s="38">
        <f t="shared" si="64"/>
        <v>600</v>
      </c>
      <c r="I84" s="16">
        <f t="shared" si="55"/>
        <v>300</v>
      </c>
      <c r="J84" s="17">
        <f t="shared" si="56"/>
        <v>200</v>
      </c>
      <c r="K84" s="17">
        <f t="shared" si="57"/>
        <v>150</v>
      </c>
      <c r="L84" s="17">
        <f t="shared" si="58"/>
        <v>120</v>
      </c>
      <c r="M84" s="17">
        <f t="shared" si="59"/>
        <v>100</v>
      </c>
      <c r="N84" s="17">
        <f t="shared" si="60"/>
        <v>85.71428571428571</v>
      </c>
      <c r="O84" s="17">
        <f t="shared" si="61"/>
        <v>75</v>
      </c>
      <c r="P84" s="17">
        <f t="shared" si="62"/>
        <v>66.66666666666667</v>
      </c>
      <c r="Q84" s="18">
        <f t="shared" si="63"/>
        <v>60</v>
      </c>
    </row>
    <row r="85" spans="1:17" ht="19.5" customHeight="1">
      <c r="A85" s="35" t="s">
        <v>6</v>
      </c>
      <c r="B85" s="25"/>
      <c r="C85" s="26"/>
      <c r="D85" s="27">
        <v>1</v>
      </c>
      <c r="E85" s="26"/>
      <c r="F85" s="27"/>
      <c r="G85" s="42"/>
      <c r="H85" s="38">
        <f t="shared" si="64"/>
        <v>300</v>
      </c>
      <c r="I85" s="16">
        <f t="shared" si="55"/>
        <v>150</v>
      </c>
      <c r="J85" s="17">
        <f t="shared" si="56"/>
        <v>100</v>
      </c>
      <c r="K85" s="17">
        <f t="shared" si="57"/>
        <v>75</v>
      </c>
      <c r="L85" s="17">
        <f t="shared" si="58"/>
        <v>60</v>
      </c>
      <c r="M85" s="17">
        <f t="shared" si="59"/>
        <v>50</v>
      </c>
      <c r="N85" s="17">
        <f t="shared" si="60"/>
        <v>42.857142857142854</v>
      </c>
      <c r="O85" s="17">
        <f t="shared" si="61"/>
        <v>37.5</v>
      </c>
      <c r="P85" s="17">
        <f t="shared" si="62"/>
        <v>33.333333333333336</v>
      </c>
      <c r="Q85" s="18">
        <f t="shared" si="63"/>
        <v>30</v>
      </c>
    </row>
    <row r="86" spans="1:17" ht="19.5" customHeight="1">
      <c r="A86" s="35" t="s">
        <v>7</v>
      </c>
      <c r="B86" s="25"/>
      <c r="C86" s="26"/>
      <c r="D86" s="27"/>
      <c r="E86" s="26">
        <v>1</v>
      </c>
      <c r="F86" s="27"/>
      <c r="G86" s="42"/>
      <c r="H86" s="38">
        <f t="shared" si="64"/>
        <v>180</v>
      </c>
      <c r="I86" s="16">
        <f t="shared" si="55"/>
        <v>90</v>
      </c>
      <c r="J86" s="17">
        <f t="shared" si="56"/>
        <v>60</v>
      </c>
      <c r="K86" s="17">
        <f t="shared" si="57"/>
        <v>45</v>
      </c>
      <c r="L86" s="17">
        <f t="shared" si="58"/>
        <v>36</v>
      </c>
      <c r="M86" s="17">
        <f t="shared" si="59"/>
        <v>30</v>
      </c>
      <c r="N86" s="17">
        <f t="shared" si="60"/>
        <v>25.714285714285715</v>
      </c>
      <c r="O86" s="17">
        <f t="shared" si="61"/>
        <v>22.5</v>
      </c>
      <c r="P86" s="17">
        <f t="shared" si="62"/>
        <v>20</v>
      </c>
      <c r="Q86" s="18">
        <f t="shared" si="63"/>
        <v>18</v>
      </c>
    </row>
    <row r="87" spans="1:17" ht="19.5" customHeight="1">
      <c r="A87" s="35" t="s">
        <v>8</v>
      </c>
      <c r="B87" s="25"/>
      <c r="C87" s="26">
        <v>1</v>
      </c>
      <c r="D87" s="27"/>
      <c r="E87" s="26"/>
      <c r="F87" s="27"/>
      <c r="G87" s="42"/>
      <c r="H87" s="38">
        <f t="shared" si="64"/>
        <v>432</v>
      </c>
      <c r="I87" s="16">
        <f t="shared" si="55"/>
        <v>216</v>
      </c>
      <c r="J87" s="17">
        <f t="shared" si="56"/>
        <v>144</v>
      </c>
      <c r="K87" s="17">
        <f t="shared" si="57"/>
        <v>108</v>
      </c>
      <c r="L87" s="17">
        <f t="shared" si="58"/>
        <v>86.4</v>
      </c>
      <c r="M87" s="17">
        <f t="shared" si="59"/>
        <v>72</v>
      </c>
      <c r="N87" s="17">
        <f t="shared" si="60"/>
        <v>61.714285714285715</v>
      </c>
      <c r="O87" s="17">
        <f t="shared" si="61"/>
        <v>54</v>
      </c>
      <c r="P87" s="17">
        <f t="shared" si="62"/>
        <v>48</v>
      </c>
      <c r="Q87" s="18">
        <f t="shared" si="63"/>
        <v>43.2</v>
      </c>
    </row>
    <row r="88" spans="1:17" ht="19.5" customHeight="1">
      <c r="A88" s="35" t="s">
        <v>9</v>
      </c>
      <c r="B88" s="25"/>
      <c r="C88" s="26"/>
      <c r="D88" s="27"/>
      <c r="E88" s="26">
        <v>1</v>
      </c>
      <c r="F88" s="27"/>
      <c r="G88" s="42"/>
      <c r="H88" s="38">
        <f t="shared" si="64"/>
        <v>180</v>
      </c>
      <c r="I88" s="16">
        <f t="shared" si="55"/>
        <v>90</v>
      </c>
      <c r="J88" s="17">
        <f t="shared" si="56"/>
        <v>60</v>
      </c>
      <c r="K88" s="17">
        <f t="shared" si="57"/>
        <v>45</v>
      </c>
      <c r="L88" s="17">
        <f t="shared" si="58"/>
        <v>36</v>
      </c>
      <c r="M88" s="17">
        <f t="shared" si="59"/>
        <v>30</v>
      </c>
      <c r="N88" s="17">
        <f t="shared" si="60"/>
        <v>25.714285714285715</v>
      </c>
      <c r="O88" s="17">
        <f t="shared" si="61"/>
        <v>22.5</v>
      </c>
      <c r="P88" s="17">
        <f t="shared" si="62"/>
        <v>20</v>
      </c>
      <c r="Q88" s="18">
        <f t="shared" si="63"/>
        <v>18</v>
      </c>
    </row>
    <row r="89" spans="1:17" ht="19.5" customHeight="1">
      <c r="A89" s="36" t="s">
        <v>10</v>
      </c>
      <c r="B89" s="45"/>
      <c r="C89" s="46"/>
      <c r="D89" s="47"/>
      <c r="E89" s="46">
        <v>1</v>
      </c>
      <c r="F89" s="47"/>
      <c r="G89" s="49"/>
      <c r="H89" s="48">
        <f t="shared" si="64"/>
        <v>180</v>
      </c>
      <c r="I89" s="19">
        <f t="shared" si="55"/>
        <v>90</v>
      </c>
      <c r="J89" s="20">
        <f t="shared" si="56"/>
        <v>60</v>
      </c>
      <c r="K89" s="20">
        <f t="shared" si="57"/>
        <v>45</v>
      </c>
      <c r="L89" s="20">
        <f t="shared" si="58"/>
        <v>36</v>
      </c>
      <c r="M89" s="20">
        <f t="shared" si="59"/>
        <v>30</v>
      </c>
      <c r="N89" s="20">
        <f t="shared" si="60"/>
        <v>25.714285714285715</v>
      </c>
      <c r="O89" s="20">
        <f t="shared" si="61"/>
        <v>22.5</v>
      </c>
      <c r="P89" s="20">
        <f t="shared" si="62"/>
        <v>20</v>
      </c>
      <c r="Q89" s="21">
        <f t="shared" si="63"/>
        <v>18</v>
      </c>
    </row>
    <row r="90" spans="1:17" ht="19.5" customHeight="1" thickBot="1">
      <c r="A90" s="3"/>
      <c r="B90" s="43">
        <f aca="true" t="shared" si="65" ref="B90:H90">SUM(B82:B89)</f>
        <v>1</v>
      </c>
      <c r="C90" s="44">
        <f t="shared" si="65"/>
        <v>1</v>
      </c>
      <c r="D90" s="44">
        <f t="shared" si="65"/>
        <v>2</v>
      </c>
      <c r="E90" s="44">
        <f t="shared" si="65"/>
        <v>4</v>
      </c>
      <c r="F90" s="44">
        <f t="shared" si="65"/>
        <v>0</v>
      </c>
      <c r="G90" s="50">
        <f t="shared" si="65"/>
        <v>0</v>
      </c>
      <c r="H90" s="39">
        <f t="shared" si="65"/>
        <v>2352</v>
      </c>
      <c r="I90" s="13"/>
      <c r="J90" s="14"/>
      <c r="K90" s="14"/>
      <c r="L90" s="14"/>
      <c r="M90" s="14"/>
      <c r="N90" s="14"/>
      <c r="O90" s="14"/>
      <c r="P90" s="14"/>
      <c r="Q90" s="14"/>
    </row>
    <row r="91" spans="1:5" ht="19.5" customHeight="1">
      <c r="A91" s="3"/>
      <c r="B91" s="10"/>
      <c r="C91" s="10"/>
      <c r="D91" s="10"/>
      <c r="E91" s="10"/>
    </row>
    <row r="92" spans="1:11" ht="19.5" customHeight="1">
      <c r="A92" s="3"/>
      <c r="B92" s="10"/>
      <c r="C92" s="10"/>
      <c r="D92" s="10"/>
      <c r="E92" s="10"/>
      <c r="H92" s="109">
        <f>+$H$2</f>
        <v>2021</v>
      </c>
      <c r="I92" s="110" t="s">
        <v>38</v>
      </c>
      <c r="J92" s="1"/>
      <c r="K92" s="1"/>
    </row>
    <row r="93" spans="1:11" ht="19.5" customHeight="1" thickBot="1">
      <c r="A93" s="3"/>
      <c r="B93" s="10"/>
      <c r="C93" s="10"/>
      <c r="D93" s="10"/>
      <c r="E93" s="10"/>
      <c r="I93" s="4"/>
      <c r="J93" s="1"/>
      <c r="K93" s="1"/>
    </row>
    <row r="94" spans="2:17" ht="19.5" customHeight="1">
      <c r="B94" s="82" t="str">
        <f>+B4</f>
        <v>２０２０年実績</v>
      </c>
      <c r="C94" s="83"/>
      <c r="D94" s="83"/>
      <c r="E94" s="83"/>
      <c r="F94" s="83"/>
      <c r="G94" s="83"/>
      <c r="H94" s="84"/>
      <c r="I94" s="1"/>
      <c r="J94" s="1"/>
      <c r="K94" s="1"/>
      <c r="P94" s="2"/>
      <c r="Q94" s="8"/>
    </row>
    <row r="95" spans="2:17" ht="19.5" customHeight="1">
      <c r="B95" s="22" t="s">
        <v>0</v>
      </c>
      <c r="C95" s="23" t="s">
        <v>1</v>
      </c>
      <c r="D95" s="24" t="s">
        <v>12</v>
      </c>
      <c r="E95" s="24" t="s">
        <v>13</v>
      </c>
      <c r="F95" s="24" t="s">
        <v>14</v>
      </c>
      <c r="G95" s="40" t="s">
        <v>15</v>
      </c>
      <c r="H95" s="77" t="s">
        <v>2</v>
      </c>
      <c r="I95" s="79" t="s">
        <v>3</v>
      </c>
      <c r="J95" s="80"/>
      <c r="K95" s="80"/>
      <c r="L95" s="80"/>
      <c r="M95" s="80"/>
      <c r="N95" s="80"/>
      <c r="O95" s="80"/>
      <c r="P95" s="80"/>
      <c r="Q95" s="81"/>
    </row>
    <row r="96" spans="2:17" ht="19.5" customHeight="1">
      <c r="B96" s="31">
        <v>600</v>
      </c>
      <c r="C96" s="32">
        <v>432</v>
      </c>
      <c r="D96" s="32">
        <v>300</v>
      </c>
      <c r="E96" s="32">
        <v>180</v>
      </c>
      <c r="F96" s="32">
        <v>120</v>
      </c>
      <c r="G96" s="33">
        <v>72</v>
      </c>
      <c r="H96" s="78"/>
      <c r="I96" s="51" t="s">
        <v>19</v>
      </c>
      <c r="J96" s="52" t="s">
        <v>20</v>
      </c>
      <c r="K96" s="52" t="s">
        <v>21</v>
      </c>
      <c r="L96" s="52" t="s">
        <v>22</v>
      </c>
      <c r="M96" s="52" t="s">
        <v>23</v>
      </c>
      <c r="N96" s="52" t="s">
        <v>24</v>
      </c>
      <c r="O96" s="52" t="s">
        <v>25</v>
      </c>
      <c r="P96" s="52" t="s">
        <v>26</v>
      </c>
      <c r="Q96" s="53" t="s">
        <v>27</v>
      </c>
    </row>
    <row r="97" spans="1:17" ht="19.5" customHeight="1">
      <c r="A97" s="34" t="s">
        <v>4</v>
      </c>
      <c r="B97" s="28"/>
      <c r="C97" s="29"/>
      <c r="D97" s="30"/>
      <c r="E97" s="29"/>
      <c r="F97" s="30">
        <v>3</v>
      </c>
      <c r="G97" s="41"/>
      <c r="H97" s="37">
        <f>B$6*B97+C$6*C97+D$6*D97+E$6*E97+F$6*F97+G$6*G97</f>
        <v>360</v>
      </c>
      <c r="I97" s="16">
        <f aca="true" t="shared" si="66" ref="I97:I104">H97/2</f>
        <v>180</v>
      </c>
      <c r="J97" s="17">
        <f aca="true" t="shared" si="67" ref="J97:J104">H97/3</f>
        <v>120</v>
      </c>
      <c r="K97" s="17">
        <f aca="true" t="shared" si="68" ref="K97:K104">H97/4</f>
        <v>90</v>
      </c>
      <c r="L97" s="17">
        <f aca="true" t="shared" si="69" ref="L97:L104">H97/5</f>
        <v>72</v>
      </c>
      <c r="M97" s="17">
        <f aca="true" t="shared" si="70" ref="M97:M104">H97/6</f>
        <v>60</v>
      </c>
      <c r="N97" s="17">
        <f aca="true" t="shared" si="71" ref="N97:N104">H97/7</f>
        <v>51.42857142857143</v>
      </c>
      <c r="O97" s="17">
        <f aca="true" t="shared" si="72" ref="O97:O104">H97/8</f>
        <v>45</v>
      </c>
      <c r="P97" s="17">
        <f aca="true" t="shared" si="73" ref="P97:P104">H97/9</f>
        <v>40</v>
      </c>
      <c r="Q97" s="18">
        <f aca="true" t="shared" si="74" ref="Q97:Q104">H97/10</f>
        <v>36</v>
      </c>
    </row>
    <row r="98" spans="1:17" ht="19.5" customHeight="1">
      <c r="A98" s="35" t="s">
        <v>5</v>
      </c>
      <c r="B98" s="25"/>
      <c r="C98" s="26"/>
      <c r="D98" s="27"/>
      <c r="E98" s="26"/>
      <c r="F98" s="27">
        <v>1</v>
      </c>
      <c r="G98" s="42"/>
      <c r="H98" s="38">
        <f aca="true" t="shared" si="75" ref="H98:H104">B$6*B98+C$6*C98+D$6*D98+E$6*E98+F$6*F98+G$6*G98</f>
        <v>120</v>
      </c>
      <c r="I98" s="16">
        <f t="shared" si="66"/>
        <v>60</v>
      </c>
      <c r="J98" s="17">
        <f t="shared" si="67"/>
        <v>40</v>
      </c>
      <c r="K98" s="17">
        <f t="shared" si="68"/>
        <v>30</v>
      </c>
      <c r="L98" s="17">
        <f t="shared" si="69"/>
        <v>24</v>
      </c>
      <c r="M98" s="17">
        <f t="shared" si="70"/>
        <v>20</v>
      </c>
      <c r="N98" s="17">
        <f t="shared" si="71"/>
        <v>17.142857142857142</v>
      </c>
      <c r="O98" s="17">
        <f t="shared" si="72"/>
        <v>15</v>
      </c>
      <c r="P98" s="17">
        <f t="shared" si="73"/>
        <v>13.333333333333334</v>
      </c>
      <c r="Q98" s="18">
        <f t="shared" si="74"/>
        <v>12</v>
      </c>
    </row>
    <row r="99" spans="1:17" ht="19.5" customHeight="1">
      <c r="A99" s="35" t="s">
        <v>11</v>
      </c>
      <c r="B99" s="25"/>
      <c r="C99" s="26"/>
      <c r="D99" s="27">
        <v>1</v>
      </c>
      <c r="E99" s="26">
        <v>1</v>
      </c>
      <c r="F99" s="27">
        <v>1</v>
      </c>
      <c r="G99" s="42"/>
      <c r="H99" s="38">
        <f t="shared" si="75"/>
        <v>600</v>
      </c>
      <c r="I99" s="16">
        <f t="shared" si="66"/>
        <v>300</v>
      </c>
      <c r="J99" s="17">
        <f t="shared" si="67"/>
        <v>200</v>
      </c>
      <c r="K99" s="17">
        <f t="shared" si="68"/>
        <v>150</v>
      </c>
      <c r="L99" s="17">
        <f t="shared" si="69"/>
        <v>120</v>
      </c>
      <c r="M99" s="17">
        <f t="shared" si="70"/>
        <v>100</v>
      </c>
      <c r="N99" s="17">
        <f t="shared" si="71"/>
        <v>85.71428571428571</v>
      </c>
      <c r="O99" s="17">
        <f t="shared" si="72"/>
        <v>75</v>
      </c>
      <c r="P99" s="17">
        <f t="shared" si="73"/>
        <v>66.66666666666667</v>
      </c>
      <c r="Q99" s="18">
        <f t="shared" si="74"/>
        <v>60</v>
      </c>
    </row>
    <row r="100" spans="1:17" ht="19.5" customHeight="1">
      <c r="A100" s="35" t="s">
        <v>6</v>
      </c>
      <c r="B100" s="25"/>
      <c r="C100" s="26"/>
      <c r="D100" s="27"/>
      <c r="E100" s="26"/>
      <c r="F100" s="27">
        <v>1</v>
      </c>
      <c r="G100" s="42"/>
      <c r="H100" s="38">
        <f t="shared" si="75"/>
        <v>120</v>
      </c>
      <c r="I100" s="16">
        <f t="shared" si="66"/>
        <v>60</v>
      </c>
      <c r="J100" s="17">
        <f t="shared" si="67"/>
        <v>40</v>
      </c>
      <c r="K100" s="17">
        <f t="shared" si="68"/>
        <v>30</v>
      </c>
      <c r="L100" s="17">
        <f t="shared" si="69"/>
        <v>24</v>
      </c>
      <c r="M100" s="17">
        <f t="shared" si="70"/>
        <v>20</v>
      </c>
      <c r="N100" s="17">
        <f t="shared" si="71"/>
        <v>17.142857142857142</v>
      </c>
      <c r="O100" s="17">
        <f t="shared" si="72"/>
        <v>15</v>
      </c>
      <c r="P100" s="17">
        <f t="shared" si="73"/>
        <v>13.333333333333334</v>
      </c>
      <c r="Q100" s="18">
        <f t="shared" si="74"/>
        <v>12</v>
      </c>
    </row>
    <row r="101" spans="1:17" ht="19.5" customHeight="1">
      <c r="A101" s="35" t="s">
        <v>7</v>
      </c>
      <c r="B101" s="25"/>
      <c r="C101" s="26"/>
      <c r="D101" s="27"/>
      <c r="E101" s="26">
        <v>2</v>
      </c>
      <c r="F101" s="27"/>
      <c r="G101" s="42"/>
      <c r="H101" s="38">
        <f t="shared" si="75"/>
        <v>360</v>
      </c>
      <c r="I101" s="16">
        <f t="shared" si="66"/>
        <v>180</v>
      </c>
      <c r="J101" s="17">
        <f t="shared" si="67"/>
        <v>120</v>
      </c>
      <c r="K101" s="17">
        <f t="shared" si="68"/>
        <v>90</v>
      </c>
      <c r="L101" s="17">
        <f t="shared" si="69"/>
        <v>72</v>
      </c>
      <c r="M101" s="17">
        <f t="shared" si="70"/>
        <v>60</v>
      </c>
      <c r="N101" s="17">
        <f t="shared" si="71"/>
        <v>51.42857142857143</v>
      </c>
      <c r="O101" s="17">
        <f t="shared" si="72"/>
        <v>45</v>
      </c>
      <c r="P101" s="17">
        <f t="shared" si="73"/>
        <v>40</v>
      </c>
      <c r="Q101" s="18">
        <f t="shared" si="74"/>
        <v>36</v>
      </c>
    </row>
    <row r="102" spans="1:17" ht="19.5" customHeight="1">
      <c r="A102" s="35" t="s">
        <v>8</v>
      </c>
      <c r="B102" s="25">
        <v>1</v>
      </c>
      <c r="C102" s="26"/>
      <c r="D102" s="27">
        <v>1</v>
      </c>
      <c r="E102" s="26">
        <v>1</v>
      </c>
      <c r="F102" s="27"/>
      <c r="G102" s="42"/>
      <c r="H102" s="38">
        <f t="shared" si="75"/>
        <v>1080</v>
      </c>
      <c r="I102" s="16">
        <f t="shared" si="66"/>
        <v>540</v>
      </c>
      <c r="J102" s="17">
        <f t="shared" si="67"/>
        <v>360</v>
      </c>
      <c r="K102" s="17">
        <f t="shared" si="68"/>
        <v>270</v>
      </c>
      <c r="L102" s="17">
        <f t="shared" si="69"/>
        <v>216</v>
      </c>
      <c r="M102" s="17">
        <f t="shared" si="70"/>
        <v>180</v>
      </c>
      <c r="N102" s="17">
        <f t="shared" si="71"/>
        <v>154.28571428571428</v>
      </c>
      <c r="O102" s="17">
        <f t="shared" si="72"/>
        <v>135</v>
      </c>
      <c r="P102" s="17">
        <f t="shared" si="73"/>
        <v>120</v>
      </c>
      <c r="Q102" s="18">
        <f t="shared" si="74"/>
        <v>108</v>
      </c>
    </row>
    <row r="103" spans="1:17" ht="19.5" customHeight="1">
      <c r="A103" s="35" t="s">
        <v>9</v>
      </c>
      <c r="B103" s="25"/>
      <c r="C103" s="26"/>
      <c r="D103" s="27"/>
      <c r="E103" s="26"/>
      <c r="F103" s="27">
        <v>1</v>
      </c>
      <c r="G103" s="42"/>
      <c r="H103" s="38">
        <f t="shared" si="75"/>
        <v>120</v>
      </c>
      <c r="I103" s="16">
        <f t="shared" si="66"/>
        <v>60</v>
      </c>
      <c r="J103" s="17">
        <f t="shared" si="67"/>
        <v>40</v>
      </c>
      <c r="K103" s="17">
        <f t="shared" si="68"/>
        <v>30</v>
      </c>
      <c r="L103" s="17">
        <f t="shared" si="69"/>
        <v>24</v>
      </c>
      <c r="M103" s="17">
        <f t="shared" si="70"/>
        <v>20</v>
      </c>
      <c r="N103" s="17">
        <f t="shared" si="71"/>
        <v>17.142857142857142</v>
      </c>
      <c r="O103" s="17">
        <f t="shared" si="72"/>
        <v>15</v>
      </c>
      <c r="P103" s="17">
        <f t="shared" si="73"/>
        <v>13.333333333333334</v>
      </c>
      <c r="Q103" s="18">
        <f t="shared" si="74"/>
        <v>12</v>
      </c>
    </row>
    <row r="104" spans="1:17" ht="19.5" customHeight="1">
      <c r="A104" s="36" t="s">
        <v>10</v>
      </c>
      <c r="B104" s="45"/>
      <c r="C104" s="46">
        <v>1</v>
      </c>
      <c r="D104" s="47"/>
      <c r="E104" s="46"/>
      <c r="F104" s="47">
        <v>1</v>
      </c>
      <c r="G104" s="49"/>
      <c r="H104" s="48">
        <f t="shared" si="75"/>
        <v>552</v>
      </c>
      <c r="I104" s="19">
        <f t="shared" si="66"/>
        <v>276</v>
      </c>
      <c r="J104" s="20">
        <f t="shared" si="67"/>
        <v>184</v>
      </c>
      <c r="K104" s="20">
        <f t="shared" si="68"/>
        <v>138</v>
      </c>
      <c r="L104" s="20">
        <f t="shared" si="69"/>
        <v>110.4</v>
      </c>
      <c r="M104" s="20">
        <f t="shared" si="70"/>
        <v>92</v>
      </c>
      <c r="N104" s="20">
        <f t="shared" si="71"/>
        <v>78.85714285714286</v>
      </c>
      <c r="O104" s="20">
        <f t="shared" si="72"/>
        <v>69</v>
      </c>
      <c r="P104" s="20">
        <f t="shared" si="73"/>
        <v>61.333333333333336</v>
      </c>
      <c r="Q104" s="21">
        <f t="shared" si="74"/>
        <v>55.2</v>
      </c>
    </row>
    <row r="105" spans="1:17" ht="19.5" customHeight="1" thickBot="1">
      <c r="A105" s="3"/>
      <c r="B105" s="43">
        <f aca="true" t="shared" si="76" ref="B105:H105">SUM(B97:B104)</f>
        <v>1</v>
      </c>
      <c r="C105" s="44">
        <f t="shared" si="76"/>
        <v>1</v>
      </c>
      <c r="D105" s="44">
        <f t="shared" si="76"/>
        <v>2</v>
      </c>
      <c r="E105" s="44">
        <f t="shared" si="76"/>
        <v>4</v>
      </c>
      <c r="F105" s="44">
        <f t="shared" si="76"/>
        <v>8</v>
      </c>
      <c r="G105" s="50">
        <f t="shared" si="76"/>
        <v>0</v>
      </c>
      <c r="H105" s="39">
        <f t="shared" si="76"/>
        <v>3312</v>
      </c>
      <c r="I105" s="13"/>
      <c r="J105" s="14"/>
      <c r="K105" s="14"/>
      <c r="L105" s="14"/>
      <c r="M105" s="14"/>
      <c r="N105" s="14"/>
      <c r="O105" s="14"/>
      <c r="P105" s="14"/>
      <c r="Q105" s="14"/>
    </row>
    <row r="106" ht="20.25" customHeight="1"/>
    <row r="107" spans="1:11" ht="19.5" customHeight="1">
      <c r="A107" s="3"/>
      <c r="B107" s="10"/>
      <c r="C107" s="10"/>
      <c r="D107" s="10"/>
      <c r="E107" s="10"/>
      <c r="H107" s="109">
        <f>+$H$2</f>
        <v>2021</v>
      </c>
      <c r="I107" s="110" t="s">
        <v>41</v>
      </c>
      <c r="J107" s="1"/>
      <c r="K107" s="1"/>
    </row>
    <row r="108" spans="1:11" ht="19.5" customHeight="1" thickBot="1">
      <c r="A108" s="3"/>
      <c r="B108" s="10"/>
      <c r="C108" s="10"/>
      <c r="D108" s="10"/>
      <c r="E108" s="10"/>
      <c r="I108" s="4"/>
      <c r="J108" s="1"/>
      <c r="K108" s="1"/>
    </row>
    <row r="109" spans="2:17" ht="19.5" customHeight="1">
      <c r="B109" s="82" t="str">
        <f>+B4</f>
        <v>２０２０年実績</v>
      </c>
      <c r="C109" s="83"/>
      <c r="D109" s="83"/>
      <c r="E109" s="83"/>
      <c r="F109" s="83"/>
      <c r="G109" s="83"/>
      <c r="H109" s="84"/>
      <c r="I109" s="1"/>
      <c r="J109" s="1"/>
      <c r="K109" s="1"/>
      <c r="P109" s="2"/>
      <c r="Q109" s="8"/>
    </row>
    <row r="110" spans="2:17" ht="19.5" customHeight="1">
      <c r="B110" s="22" t="s">
        <v>0</v>
      </c>
      <c r="C110" s="23" t="s">
        <v>1</v>
      </c>
      <c r="D110" s="24" t="s">
        <v>12</v>
      </c>
      <c r="E110" s="24" t="s">
        <v>13</v>
      </c>
      <c r="F110" s="24" t="s">
        <v>14</v>
      </c>
      <c r="G110" s="40"/>
      <c r="H110" s="77" t="s">
        <v>2</v>
      </c>
      <c r="I110" s="79" t="s">
        <v>3</v>
      </c>
      <c r="J110" s="80"/>
      <c r="K110" s="80"/>
      <c r="L110" s="80"/>
      <c r="M110" s="80"/>
      <c r="N110" s="80"/>
      <c r="O110" s="80"/>
      <c r="P110" s="80"/>
      <c r="Q110" s="81"/>
    </row>
    <row r="111" spans="2:17" ht="19.5" customHeight="1">
      <c r="B111" s="31">
        <v>600</v>
      </c>
      <c r="C111" s="32">
        <v>432</v>
      </c>
      <c r="D111" s="32">
        <v>300</v>
      </c>
      <c r="E111" s="32">
        <v>180</v>
      </c>
      <c r="F111" s="32">
        <v>120</v>
      </c>
      <c r="G111" s="33"/>
      <c r="H111" s="78"/>
      <c r="I111" s="51" t="s">
        <v>19</v>
      </c>
      <c r="J111" s="52" t="s">
        <v>20</v>
      </c>
      <c r="K111" s="52" t="s">
        <v>21</v>
      </c>
      <c r="L111" s="52" t="s">
        <v>22</v>
      </c>
      <c r="M111" s="52" t="s">
        <v>23</v>
      </c>
      <c r="N111" s="52" t="s">
        <v>24</v>
      </c>
      <c r="O111" s="52" t="s">
        <v>25</v>
      </c>
      <c r="P111" s="52" t="s">
        <v>26</v>
      </c>
      <c r="Q111" s="53" t="s">
        <v>27</v>
      </c>
    </row>
    <row r="112" spans="1:17" ht="19.5" customHeight="1">
      <c r="A112" s="34" t="s">
        <v>4</v>
      </c>
      <c r="B112" s="28"/>
      <c r="C112" s="29"/>
      <c r="D112" s="30">
        <v>1</v>
      </c>
      <c r="E112" s="29">
        <v>1</v>
      </c>
      <c r="F112" s="30"/>
      <c r="G112" s="41"/>
      <c r="H112" s="37">
        <f>B$6*B112+C$6*C112+D$6*D112+E$6*E112+F$6*F112+G$6*G112</f>
        <v>480</v>
      </c>
      <c r="I112" s="16">
        <f aca="true" t="shared" si="77" ref="I112:I119">H112/2</f>
        <v>240</v>
      </c>
      <c r="J112" s="17">
        <f aca="true" t="shared" si="78" ref="J112:J119">H112/3</f>
        <v>160</v>
      </c>
      <c r="K112" s="17">
        <f aca="true" t="shared" si="79" ref="K112:K119">H112/4</f>
        <v>120</v>
      </c>
      <c r="L112" s="17">
        <f aca="true" t="shared" si="80" ref="L112:L119">H112/5</f>
        <v>96</v>
      </c>
      <c r="M112" s="17">
        <f aca="true" t="shared" si="81" ref="M112:M119">H112/6</f>
        <v>80</v>
      </c>
      <c r="N112" s="17">
        <f aca="true" t="shared" si="82" ref="N112:N119">H112/7</f>
        <v>68.57142857142857</v>
      </c>
      <c r="O112" s="17">
        <f aca="true" t="shared" si="83" ref="O112:O119">H112/8</f>
        <v>60</v>
      </c>
      <c r="P112" s="17">
        <f aca="true" t="shared" si="84" ref="P112:P119">H112/9</f>
        <v>53.333333333333336</v>
      </c>
      <c r="Q112" s="18">
        <f aca="true" t="shared" si="85" ref="Q112:Q119">H112/10</f>
        <v>48</v>
      </c>
    </row>
    <row r="113" spans="1:17" ht="19.5" customHeight="1">
      <c r="A113" s="35" t="s">
        <v>5</v>
      </c>
      <c r="B113" s="25"/>
      <c r="C113" s="26"/>
      <c r="D113" s="27">
        <v>1</v>
      </c>
      <c r="E113" s="26"/>
      <c r="F113" s="27"/>
      <c r="G113" s="42"/>
      <c r="H113" s="38">
        <f aca="true" t="shared" si="86" ref="H113:H119">B$6*B113+C$6*C113+D$6*D113+E$6*E113+F$6*F113+G$6*G113</f>
        <v>300</v>
      </c>
      <c r="I113" s="16">
        <f t="shared" si="77"/>
        <v>150</v>
      </c>
      <c r="J113" s="17">
        <f t="shared" si="78"/>
        <v>100</v>
      </c>
      <c r="K113" s="17">
        <f t="shared" si="79"/>
        <v>75</v>
      </c>
      <c r="L113" s="17">
        <f t="shared" si="80"/>
        <v>60</v>
      </c>
      <c r="M113" s="17">
        <f t="shared" si="81"/>
        <v>50</v>
      </c>
      <c r="N113" s="17">
        <f t="shared" si="82"/>
        <v>42.857142857142854</v>
      </c>
      <c r="O113" s="17">
        <f t="shared" si="83"/>
        <v>37.5</v>
      </c>
      <c r="P113" s="17">
        <f t="shared" si="84"/>
        <v>33.333333333333336</v>
      </c>
      <c r="Q113" s="18">
        <f t="shared" si="85"/>
        <v>30</v>
      </c>
    </row>
    <row r="114" spans="1:17" ht="19.5" customHeight="1">
      <c r="A114" s="35" t="s">
        <v>11</v>
      </c>
      <c r="B114" s="25"/>
      <c r="C114" s="26">
        <v>1</v>
      </c>
      <c r="D114" s="27"/>
      <c r="E114" s="26"/>
      <c r="F114" s="27"/>
      <c r="G114" s="42"/>
      <c r="H114" s="38">
        <f t="shared" si="86"/>
        <v>432</v>
      </c>
      <c r="I114" s="16">
        <f t="shared" si="77"/>
        <v>216</v>
      </c>
      <c r="J114" s="17">
        <f t="shared" si="78"/>
        <v>144</v>
      </c>
      <c r="K114" s="17">
        <f t="shared" si="79"/>
        <v>108</v>
      </c>
      <c r="L114" s="17">
        <f t="shared" si="80"/>
        <v>86.4</v>
      </c>
      <c r="M114" s="17">
        <f t="shared" si="81"/>
        <v>72</v>
      </c>
      <c r="N114" s="17">
        <f t="shared" si="82"/>
        <v>61.714285714285715</v>
      </c>
      <c r="O114" s="17">
        <f t="shared" si="83"/>
        <v>54</v>
      </c>
      <c r="P114" s="17">
        <f t="shared" si="84"/>
        <v>48</v>
      </c>
      <c r="Q114" s="18">
        <f t="shared" si="85"/>
        <v>43.2</v>
      </c>
    </row>
    <row r="115" spans="1:17" ht="19.5" customHeight="1">
      <c r="A115" s="35" t="s">
        <v>6</v>
      </c>
      <c r="B115" s="25"/>
      <c r="C115" s="26"/>
      <c r="D115" s="27"/>
      <c r="E115" s="26"/>
      <c r="F115" s="27"/>
      <c r="G115" s="42"/>
      <c r="H115" s="38">
        <f t="shared" si="86"/>
        <v>0</v>
      </c>
      <c r="I115" s="16">
        <f t="shared" si="77"/>
        <v>0</v>
      </c>
      <c r="J115" s="17">
        <f t="shared" si="78"/>
        <v>0</v>
      </c>
      <c r="K115" s="17">
        <f t="shared" si="79"/>
        <v>0</v>
      </c>
      <c r="L115" s="17">
        <f t="shared" si="80"/>
        <v>0</v>
      </c>
      <c r="M115" s="17">
        <f t="shared" si="81"/>
        <v>0</v>
      </c>
      <c r="N115" s="17">
        <f t="shared" si="82"/>
        <v>0</v>
      </c>
      <c r="O115" s="17">
        <f t="shared" si="83"/>
        <v>0</v>
      </c>
      <c r="P115" s="17">
        <f t="shared" si="84"/>
        <v>0</v>
      </c>
      <c r="Q115" s="18">
        <f t="shared" si="85"/>
        <v>0</v>
      </c>
    </row>
    <row r="116" spans="1:17" ht="19.5" customHeight="1">
      <c r="A116" s="35" t="s">
        <v>7</v>
      </c>
      <c r="B116" s="25"/>
      <c r="C116" s="26"/>
      <c r="D116" s="27"/>
      <c r="E116" s="26">
        <v>1</v>
      </c>
      <c r="F116" s="27"/>
      <c r="G116" s="42"/>
      <c r="H116" s="38">
        <f t="shared" si="86"/>
        <v>180</v>
      </c>
      <c r="I116" s="16">
        <f t="shared" si="77"/>
        <v>90</v>
      </c>
      <c r="J116" s="17">
        <f t="shared" si="78"/>
        <v>60</v>
      </c>
      <c r="K116" s="17">
        <f t="shared" si="79"/>
        <v>45</v>
      </c>
      <c r="L116" s="17">
        <f t="shared" si="80"/>
        <v>36</v>
      </c>
      <c r="M116" s="17">
        <f t="shared" si="81"/>
        <v>30</v>
      </c>
      <c r="N116" s="17">
        <f t="shared" si="82"/>
        <v>25.714285714285715</v>
      </c>
      <c r="O116" s="17">
        <f t="shared" si="83"/>
        <v>22.5</v>
      </c>
      <c r="P116" s="17">
        <f t="shared" si="84"/>
        <v>20</v>
      </c>
      <c r="Q116" s="18">
        <f t="shared" si="85"/>
        <v>18</v>
      </c>
    </row>
    <row r="117" spans="1:17" ht="19.5" customHeight="1">
      <c r="A117" s="35" t="s">
        <v>8</v>
      </c>
      <c r="B117" s="25"/>
      <c r="C117" s="26"/>
      <c r="D117" s="27"/>
      <c r="E117" s="26">
        <v>1</v>
      </c>
      <c r="F117" s="27"/>
      <c r="G117" s="42"/>
      <c r="H117" s="38">
        <f t="shared" si="86"/>
        <v>180</v>
      </c>
      <c r="I117" s="16">
        <f t="shared" si="77"/>
        <v>90</v>
      </c>
      <c r="J117" s="17">
        <f t="shared" si="78"/>
        <v>60</v>
      </c>
      <c r="K117" s="17">
        <f t="shared" si="79"/>
        <v>45</v>
      </c>
      <c r="L117" s="17">
        <f t="shared" si="80"/>
        <v>36</v>
      </c>
      <c r="M117" s="17">
        <f t="shared" si="81"/>
        <v>30</v>
      </c>
      <c r="N117" s="17">
        <f t="shared" si="82"/>
        <v>25.714285714285715</v>
      </c>
      <c r="O117" s="17">
        <f t="shared" si="83"/>
        <v>22.5</v>
      </c>
      <c r="P117" s="17">
        <f t="shared" si="84"/>
        <v>20</v>
      </c>
      <c r="Q117" s="18">
        <f t="shared" si="85"/>
        <v>18</v>
      </c>
    </row>
    <row r="118" spans="1:17" ht="19.5" customHeight="1">
      <c r="A118" s="35" t="s">
        <v>9</v>
      </c>
      <c r="B118" s="25"/>
      <c r="C118" s="26"/>
      <c r="D118" s="27"/>
      <c r="E118" s="26">
        <v>1</v>
      </c>
      <c r="F118" s="27"/>
      <c r="G118" s="42"/>
      <c r="H118" s="38">
        <f t="shared" si="86"/>
        <v>180</v>
      </c>
      <c r="I118" s="16">
        <f t="shared" si="77"/>
        <v>90</v>
      </c>
      <c r="J118" s="17">
        <f t="shared" si="78"/>
        <v>60</v>
      </c>
      <c r="K118" s="17">
        <f t="shared" si="79"/>
        <v>45</v>
      </c>
      <c r="L118" s="17">
        <f t="shared" si="80"/>
        <v>36</v>
      </c>
      <c r="M118" s="17">
        <f t="shared" si="81"/>
        <v>30</v>
      </c>
      <c r="N118" s="17">
        <f t="shared" si="82"/>
        <v>25.714285714285715</v>
      </c>
      <c r="O118" s="17">
        <f t="shared" si="83"/>
        <v>22.5</v>
      </c>
      <c r="P118" s="17">
        <f t="shared" si="84"/>
        <v>20</v>
      </c>
      <c r="Q118" s="18">
        <f t="shared" si="85"/>
        <v>18</v>
      </c>
    </row>
    <row r="119" spans="1:17" ht="19.5" customHeight="1">
      <c r="A119" s="36" t="s">
        <v>10</v>
      </c>
      <c r="B119" s="45">
        <v>1</v>
      </c>
      <c r="C119" s="46"/>
      <c r="D119" s="47"/>
      <c r="E119" s="46"/>
      <c r="F119" s="47"/>
      <c r="G119" s="49"/>
      <c r="H119" s="48">
        <f t="shared" si="86"/>
        <v>600</v>
      </c>
      <c r="I119" s="19">
        <f t="shared" si="77"/>
        <v>300</v>
      </c>
      <c r="J119" s="20">
        <f t="shared" si="78"/>
        <v>200</v>
      </c>
      <c r="K119" s="20">
        <f t="shared" si="79"/>
        <v>150</v>
      </c>
      <c r="L119" s="20">
        <f t="shared" si="80"/>
        <v>120</v>
      </c>
      <c r="M119" s="20">
        <f t="shared" si="81"/>
        <v>100</v>
      </c>
      <c r="N119" s="20">
        <f t="shared" si="82"/>
        <v>85.71428571428571</v>
      </c>
      <c r="O119" s="20">
        <f t="shared" si="83"/>
        <v>75</v>
      </c>
      <c r="P119" s="20">
        <f t="shared" si="84"/>
        <v>66.66666666666667</v>
      </c>
      <c r="Q119" s="21">
        <f t="shared" si="85"/>
        <v>60</v>
      </c>
    </row>
    <row r="120" spans="1:17" ht="19.5" customHeight="1" thickBot="1">
      <c r="A120" s="3"/>
      <c r="B120" s="43">
        <f aca="true" t="shared" si="87" ref="B120:H120">SUM(B112:B119)</f>
        <v>1</v>
      </c>
      <c r="C120" s="44">
        <f t="shared" si="87"/>
        <v>1</v>
      </c>
      <c r="D120" s="44">
        <f t="shared" si="87"/>
        <v>2</v>
      </c>
      <c r="E120" s="44">
        <f t="shared" si="87"/>
        <v>4</v>
      </c>
      <c r="F120" s="44">
        <f t="shared" si="87"/>
        <v>0</v>
      </c>
      <c r="G120" s="50">
        <f t="shared" si="87"/>
        <v>0</v>
      </c>
      <c r="H120" s="39">
        <f t="shared" si="87"/>
        <v>2352</v>
      </c>
      <c r="I120" s="13"/>
      <c r="J120" s="14"/>
      <c r="K120" s="14"/>
      <c r="L120" s="14"/>
      <c r="M120" s="14"/>
      <c r="N120" s="14"/>
      <c r="O120" s="14"/>
      <c r="P120" s="14"/>
      <c r="Q120" s="14"/>
    </row>
    <row r="121" ht="20.25" customHeight="1"/>
    <row r="122" ht="17.25" customHeight="1">
      <c r="A122" s="74" t="s">
        <v>45</v>
      </c>
    </row>
    <row r="125" ht="13.5">
      <c r="C125" s="73"/>
    </row>
  </sheetData>
  <sheetProtection/>
  <mergeCells count="24">
    <mergeCell ref="B4:H4"/>
    <mergeCell ref="I5:Q5"/>
    <mergeCell ref="B34:H34"/>
    <mergeCell ref="I35:Q35"/>
    <mergeCell ref="H5:H6"/>
    <mergeCell ref="B19:H19"/>
    <mergeCell ref="H20:H21"/>
    <mergeCell ref="I20:Q20"/>
    <mergeCell ref="H65:H66"/>
    <mergeCell ref="H35:H36"/>
    <mergeCell ref="I95:Q95"/>
    <mergeCell ref="H95:H96"/>
    <mergeCell ref="B64:H64"/>
    <mergeCell ref="I65:Q65"/>
    <mergeCell ref="B94:H94"/>
    <mergeCell ref="B49:H49"/>
    <mergeCell ref="H50:H51"/>
    <mergeCell ref="I50:Q50"/>
    <mergeCell ref="H110:H111"/>
    <mergeCell ref="I110:Q110"/>
    <mergeCell ref="B79:H79"/>
    <mergeCell ref="H80:H81"/>
    <mergeCell ref="I80:Q80"/>
    <mergeCell ref="B109:H109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70" r:id="rId1"/>
  <rowBreaks count="1" manualBreakCount="1">
    <brk id="6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zoomScalePageLayoutView="0" workbookViewId="0" topLeftCell="A1">
      <selection activeCell="Z28" sqref="Z28"/>
    </sheetView>
  </sheetViews>
  <sheetFormatPr defaultColWidth="8.796875" defaultRowHeight="14.25"/>
  <cols>
    <col min="1" max="1" width="4.5" style="0" customWidth="1"/>
    <col min="2" max="2" width="7.09765625" style="0" customWidth="1"/>
    <col min="3" max="3" width="10" style="10" customWidth="1"/>
    <col min="4" max="4" width="5.19921875" style="0" customWidth="1"/>
    <col min="5" max="5" width="4.5" style="0" customWidth="1"/>
    <col min="6" max="6" width="7.09765625" style="0" customWidth="1"/>
    <col min="7" max="7" width="9.5" style="10" bestFit="1" customWidth="1"/>
    <col min="8" max="8" width="5.19921875" style="0" customWidth="1"/>
    <col min="9" max="9" width="4.5" style="0" customWidth="1"/>
    <col min="10" max="10" width="7.09765625" style="3" bestFit="1" customWidth="1"/>
    <col min="11" max="11" width="9.8984375" style="11" customWidth="1"/>
    <col min="12" max="12" width="5.19921875" style="0" customWidth="1"/>
    <col min="13" max="13" width="4.5" style="0" customWidth="1"/>
    <col min="14" max="14" width="7.09765625" style="3" bestFit="1" customWidth="1"/>
    <col min="15" max="15" width="9.59765625" style="11" customWidth="1"/>
    <col min="16" max="16" width="3.8984375" style="0" customWidth="1"/>
    <col min="17" max="17" width="4.5" style="0" customWidth="1"/>
    <col min="18" max="18" width="7.09765625" style="0" customWidth="1"/>
    <col min="19" max="19" width="11.09765625" style="9" customWidth="1"/>
    <col min="20" max="20" width="5.19921875" style="0" customWidth="1"/>
    <col min="21" max="21" width="4.19921875" style="0" customWidth="1"/>
    <col min="22" max="22" width="7.09765625" style="0" customWidth="1"/>
    <col min="23" max="23" width="11.09765625" style="9" customWidth="1"/>
    <col min="24" max="24" width="5.19921875" style="0" customWidth="1"/>
    <col min="25" max="25" width="4.5" style="0" customWidth="1"/>
    <col min="26" max="26" width="7.09765625" style="0" bestFit="1" customWidth="1"/>
    <col min="27" max="27" width="9.8984375" style="9" customWidth="1"/>
    <col min="28" max="28" width="5.19921875" style="0" customWidth="1"/>
    <col min="29" max="29" width="4.5" style="0" customWidth="1"/>
    <col min="30" max="30" width="7.09765625" style="0" bestFit="1" customWidth="1"/>
    <col min="31" max="31" width="8.59765625" style="9" bestFit="1" customWidth="1"/>
    <col min="32" max="32" width="5.19921875" style="0" customWidth="1"/>
  </cols>
  <sheetData>
    <row r="1" spans="2:15" ht="18">
      <c r="B1" s="12"/>
      <c r="C1" s="12" t="s">
        <v>43</v>
      </c>
      <c r="F1" s="12"/>
      <c r="G1" s="70"/>
      <c r="I1" s="12"/>
      <c r="J1" s="12"/>
      <c r="K1" s="70"/>
      <c r="M1" s="12"/>
      <c r="N1" s="12"/>
      <c r="O1" s="70"/>
    </row>
    <row r="2" ht="10.5" customHeight="1"/>
    <row r="3" spans="1:31" ht="20.25" customHeight="1">
      <c r="A3" s="85" t="s">
        <v>16</v>
      </c>
      <c r="B3" s="86"/>
      <c r="C3" s="87"/>
      <c r="D3" s="5"/>
      <c r="E3" s="85" t="s">
        <v>29</v>
      </c>
      <c r="F3" s="86"/>
      <c r="G3" s="87"/>
      <c r="H3" s="5"/>
      <c r="I3" s="85" t="s">
        <v>17</v>
      </c>
      <c r="J3" s="86"/>
      <c r="K3" s="87"/>
      <c r="M3" s="85" t="s">
        <v>30</v>
      </c>
      <c r="N3" s="86"/>
      <c r="O3" s="87"/>
      <c r="Q3" s="85" t="s">
        <v>31</v>
      </c>
      <c r="R3" s="86"/>
      <c r="S3" s="87"/>
      <c r="T3" s="5"/>
      <c r="U3" s="85" t="s">
        <v>32</v>
      </c>
      <c r="V3" s="86"/>
      <c r="W3" s="87"/>
      <c r="X3" s="5"/>
      <c r="Y3" s="85" t="s">
        <v>18</v>
      </c>
      <c r="Z3" s="86"/>
      <c r="AA3" s="87"/>
      <c r="AC3" s="85" t="s">
        <v>33</v>
      </c>
      <c r="AD3" s="86"/>
      <c r="AE3" s="87"/>
    </row>
    <row r="4" spans="1:31" ht="14.25" customHeight="1">
      <c r="A4" s="67">
        <f>_xlfn.RANK.EQ(C4,$C$4:$C$83)</f>
        <v>1</v>
      </c>
      <c r="B4" s="54" t="s">
        <v>4</v>
      </c>
      <c r="C4" s="62">
        <f>VLOOKUP(B4,'全国選抜ﾄﾞﾝﾄ'!$A$7:$Q$14,8,FALSE)</f>
        <v>1332</v>
      </c>
      <c r="D4" s="63"/>
      <c r="E4" s="64">
        <f aca="true" t="shared" si="0" ref="E4:E35">_xlfn.RANK.EQ(G4,$G$4:$G$83)</f>
        <v>1</v>
      </c>
      <c r="F4" s="23" t="s">
        <v>4</v>
      </c>
      <c r="G4" s="62">
        <f>VLOOKUP(F4,'全国選抜ﾄﾞﾝﾄ'!$A$22:$Q$29,8,FALSE)</f>
        <v>900</v>
      </c>
      <c r="H4" s="63"/>
      <c r="I4" s="64">
        <f aca="true" t="shared" si="1" ref="I4:I35">_xlfn.RANK.EQ(K4,$K$4:$K$83)</f>
        <v>1</v>
      </c>
      <c r="J4" s="23" t="s">
        <v>4</v>
      </c>
      <c r="K4" s="62">
        <f>VLOOKUP(J4,'全国選抜ﾄﾞﾝﾄ'!$A$37:$Q$44,8,FALSE)</f>
        <v>2352</v>
      </c>
      <c r="L4" s="9"/>
      <c r="M4" s="64">
        <f aca="true" t="shared" si="2" ref="M4:M35">_xlfn.RANK.EQ(O4,$O$4:$O$83)</f>
        <v>1</v>
      </c>
      <c r="N4" s="23" t="s">
        <v>4</v>
      </c>
      <c r="O4" s="62">
        <f>VLOOKUP(N4,'全国選抜ﾄﾞﾝﾄ'!$A$52:$Q$59,8,FALSE)</f>
        <v>780</v>
      </c>
      <c r="P4" s="9"/>
      <c r="Q4" s="72">
        <f aca="true" t="shared" si="3" ref="Q4:Q35">_xlfn.RANK.EQ(S4,$S$4:$S$83)</f>
        <v>1</v>
      </c>
      <c r="R4" s="54" t="s">
        <v>11</v>
      </c>
      <c r="S4" s="62">
        <f>VLOOKUP(R4,'全国選抜ﾄﾞﾝﾄ'!$A$67:$Q$74,8,FALSE)</f>
        <v>1272</v>
      </c>
      <c r="T4" s="6"/>
      <c r="U4" s="72">
        <f aca="true" t="shared" si="4" ref="U4:U35">_xlfn.RANK.EQ(W4,$W$4:$W$83)</f>
        <v>1</v>
      </c>
      <c r="V4" s="54" t="s">
        <v>11</v>
      </c>
      <c r="W4" s="62">
        <f>VLOOKUP(V4,'全国選抜ﾄﾞﾝﾄ'!$A$82:$Q$89,8,FALSE)</f>
        <v>600</v>
      </c>
      <c r="X4" s="6"/>
      <c r="Y4" s="76">
        <f aca="true" t="shared" si="5" ref="Y4:Y35">_xlfn.RANK.EQ(AA4,$AA$4:$AA$83)</f>
        <v>1</v>
      </c>
      <c r="Z4" s="54" t="s">
        <v>8</v>
      </c>
      <c r="AA4" s="62">
        <f>VLOOKUP(Z4,'全国選抜ﾄﾞﾝﾄ'!$A$97:$Q$104,8,FALSE)</f>
        <v>1080</v>
      </c>
      <c r="AC4" s="76">
        <f aca="true" t="shared" si="6" ref="AC4:AC35">_xlfn.RANK.EQ(AE4,$AE$4:$AE$83)</f>
        <v>1</v>
      </c>
      <c r="AD4" s="54" t="s">
        <v>10</v>
      </c>
      <c r="AE4" s="62">
        <f>VLOOKUP(AD4,'全国選抜ﾄﾞﾝﾄ'!$A$112:$Q$119,8,FALSE)</f>
        <v>600</v>
      </c>
    </row>
    <row r="5" spans="1:31" ht="14.25">
      <c r="A5" s="68">
        <f>_xlfn.RANK.EQ(C5,$C$4:$C$83)</f>
        <v>2</v>
      </c>
      <c r="B5" s="56" t="s">
        <v>4</v>
      </c>
      <c r="C5" s="65">
        <f>VLOOKUP(B5,'全国選抜ﾄﾞﾝﾄ'!$A$7:$Q$14,9,FALSE)</f>
        <v>666</v>
      </c>
      <c r="D5" s="63"/>
      <c r="E5" s="55">
        <f t="shared" si="0"/>
        <v>2</v>
      </c>
      <c r="F5" s="56" t="s">
        <v>9</v>
      </c>
      <c r="G5" s="65">
        <f>VLOOKUP(F5,'全国選抜ﾄﾞﾝﾄ'!$A$22:$Q$29,8,FALSE)</f>
        <v>612</v>
      </c>
      <c r="H5" s="63"/>
      <c r="I5" s="66">
        <f t="shared" si="1"/>
        <v>2</v>
      </c>
      <c r="J5" s="26" t="s">
        <v>4</v>
      </c>
      <c r="K5" s="65">
        <f>VLOOKUP(J5,'全国選抜ﾄﾞﾝﾄ'!$A$37:$Q$44,9,FALSE)</f>
        <v>1176</v>
      </c>
      <c r="L5" s="9"/>
      <c r="M5" s="59">
        <f t="shared" si="2"/>
        <v>2</v>
      </c>
      <c r="N5" s="56" t="s">
        <v>10</v>
      </c>
      <c r="O5" s="65">
        <f>VLOOKUP(N5,'全国選抜ﾄﾞﾝﾄ'!$A$52:$Q$59,8,FALSE)</f>
        <v>600</v>
      </c>
      <c r="P5" s="9"/>
      <c r="Q5" s="66">
        <f t="shared" si="3"/>
        <v>2</v>
      </c>
      <c r="R5" s="56" t="s">
        <v>4</v>
      </c>
      <c r="S5" s="65">
        <f>VLOOKUP(R5,'全国選抜ﾄﾞﾝﾄ'!$A$67:$Q$74,8,FALSE)</f>
        <v>780</v>
      </c>
      <c r="T5" s="6"/>
      <c r="U5" s="55">
        <f t="shared" si="4"/>
        <v>2</v>
      </c>
      <c r="V5" s="56" t="s">
        <v>4</v>
      </c>
      <c r="W5" s="65">
        <f>VLOOKUP(V5,'全国選抜ﾄﾞﾝﾄ'!$A$82:$Q$89,8,FALSE)</f>
        <v>480</v>
      </c>
      <c r="X5" s="6"/>
      <c r="Y5" s="59">
        <f t="shared" si="5"/>
        <v>2</v>
      </c>
      <c r="Z5" s="56" t="s">
        <v>11</v>
      </c>
      <c r="AA5" s="65">
        <f>VLOOKUP(Z5,'全国選抜ﾄﾞﾝﾄ'!$A$97:$Q$104,8,FALSE)</f>
        <v>600</v>
      </c>
      <c r="AC5" s="66">
        <f t="shared" si="6"/>
        <v>2</v>
      </c>
      <c r="AD5" s="56" t="s">
        <v>4</v>
      </c>
      <c r="AE5" s="65">
        <f>VLOOKUP(AD5,'全国選抜ﾄﾞﾝﾄ'!$A$112:$Q$119,8,FALSE)</f>
        <v>480</v>
      </c>
    </row>
    <row r="6" spans="1:31" ht="13.5">
      <c r="A6" s="68">
        <f>_xlfn.RANK.EQ(C6,$C$4:$C$83)</f>
        <v>3</v>
      </c>
      <c r="B6" s="56" t="s">
        <v>8</v>
      </c>
      <c r="C6" s="65">
        <f>VLOOKUP(B6,'全国選抜ﾄﾞﾝﾄ'!$A$7:$Q$14,8,FALSE)</f>
        <v>600</v>
      </c>
      <c r="D6" s="63"/>
      <c r="E6" s="55">
        <f t="shared" si="0"/>
        <v>3</v>
      </c>
      <c r="F6" s="26" t="s">
        <v>6</v>
      </c>
      <c r="G6" s="65">
        <f>VLOOKUP(F6,'全国選抜ﾄﾞﾝﾄ'!$A$22:$Q$29,8,FALSE)</f>
        <v>480</v>
      </c>
      <c r="H6" s="63"/>
      <c r="I6" s="66">
        <f t="shared" si="1"/>
        <v>3</v>
      </c>
      <c r="J6" s="26" t="s">
        <v>4</v>
      </c>
      <c r="K6" s="65">
        <f>VLOOKUP(J6,'全国選抜ﾄﾞﾝﾄ'!$A$37:$Q$44,10,FALSE)</f>
        <v>784</v>
      </c>
      <c r="L6" s="9"/>
      <c r="M6" s="66">
        <f t="shared" si="2"/>
        <v>3</v>
      </c>
      <c r="N6" s="26" t="s">
        <v>9</v>
      </c>
      <c r="O6" s="65">
        <f>VLOOKUP(N6,'全国選抜ﾄﾞﾝﾄ'!$A$52:$Q$59,8,FALSE)</f>
        <v>432</v>
      </c>
      <c r="P6" s="9"/>
      <c r="Q6" s="55">
        <f t="shared" si="3"/>
        <v>3</v>
      </c>
      <c r="R6" s="56" t="s">
        <v>11</v>
      </c>
      <c r="S6" s="65">
        <f>VLOOKUP(R6,'全国選抜ﾄﾞﾝﾄ'!$A$67:$Q$74,9,FALSE)</f>
        <v>636</v>
      </c>
      <c r="T6" s="6"/>
      <c r="U6" s="55">
        <f t="shared" si="4"/>
        <v>3</v>
      </c>
      <c r="V6" s="56" t="s">
        <v>8</v>
      </c>
      <c r="W6" s="65">
        <f>VLOOKUP(V6,'全国選抜ﾄﾞﾝﾄ'!$A$82:$Q$89,8,FALSE)</f>
        <v>432</v>
      </c>
      <c r="X6" s="6"/>
      <c r="Y6" s="59">
        <f t="shared" si="5"/>
        <v>3</v>
      </c>
      <c r="Z6" s="56" t="s">
        <v>10</v>
      </c>
      <c r="AA6" s="65">
        <f>VLOOKUP(Z6,'全国選抜ﾄﾞﾝﾄ'!$A$97:$Q$104,8,FALSE)</f>
        <v>552</v>
      </c>
      <c r="AC6" s="59">
        <f t="shared" si="6"/>
        <v>3</v>
      </c>
      <c r="AD6" s="56" t="s">
        <v>11</v>
      </c>
      <c r="AE6" s="65">
        <f>VLOOKUP(AD6,'全国選抜ﾄﾞﾝﾄ'!$A$112:$Q$119,8,FALSE)</f>
        <v>432</v>
      </c>
    </row>
    <row r="7" spans="1:31" ht="13.5">
      <c r="A7" s="68">
        <f>_xlfn.RANK.EQ(C7,$C$4:$C$83)</f>
        <v>4</v>
      </c>
      <c r="B7" s="56" t="s">
        <v>4</v>
      </c>
      <c r="C7" s="65">
        <f>VLOOKUP(B7,'全国選抜ﾄﾞﾝﾄ'!$A$7:$Q$14,10,FALSE)</f>
        <v>444</v>
      </c>
      <c r="D7" s="63"/>
      <c r="E7" s="55">
        <f t="shared" si="0"/>
        <v>4</v>
      </c>
      <c r="F7" s="56" t="s">
        <v>4</v>
      </c>
      <c r="G7" s="65">
        <f>VLOOKUP(F7,'全国選抜ﾄﾞﾝﾄ'!$A$22:$Q$29,9,FALSE)</f>
        <v>450</v>
      </c>
      <c r="H7" s="63"/>
      <c r="I7" s="66">
        <f t="shared" si="1"/>
        <v>4</v>
      </c>
      <c r="J7" s="56" t="s">
        <v>4</v>
      </c>
      <c r="K7" s="65">
        <f>VLOOKUP(J7,'全国選抜ﾄﾞﾝﾄ'!$A$37:$Q$44,11,FALSE)</f>
        <v>588</v>
      </c>
      <c r="L7" s="9"/>
      <c r="M7" s="66">
        <f t="shared" si="2"/>
        <v>4</v>
      </c>
      <c r="N7" s="26" t="s">
        <v>4</v>
      </c>
      <c r="O7" s="65">
        <f>VLOOKUP(N7,'全国選抜ﾄﾞﾝﾄ'!$A$52:$Q$59,9,FALSE)</f>
        <v>390</v>
      </c>
      <c r="P7" s="9"/>
      <c r="Q7" s="55">
        <f t="shared" si="3"/>
        <v>4</v>
      </c>
      <c r="R7" s="56" t="s">
        <v>8</v>
      </c>
      <c r="S7" s="65">
        <f>VLOOKUP(R7,'全国選抜ﾄﾞﾝﾄ'!$A$67:$Q$74,8,FALSE)</f>
        <v>600</v>
      </c>
      <c r="T7" s="6"/>
      <c r="U7" s="55">
        <f t="shared" si="4"/>
        <v>4</v>
      </c>
      <c r="V7" s="56" t="s">
        <v>6</v>
      </c>
      <c r="W7" s="65">
        <f>VLOOKUP(V7,'全国選抜ﾄﾞﾝﾄ'!$A$82:$Q$89,8,FALSE)</f>
        <v>300</v>
      </c>
      <c r="X7" s="6"/>
      <c r="Y7" s="59">
        <f t="shared" si="5"/>
        <v>4</v>
      </c>
      <c r="Z7" s="56" t="s">
        <v>8</v>
      </c>
      <c r="AA7" s="65">
        <f>VLOOKUP(Z7,'全国選抜ﾄﾞﾝﾄ'!$A$97:$Q$104,9,FALSE)</f>
        <v>540</v>
      </c>
      <c r="AC7" s="59">
        <f t="shared" si="6"/>
        <v>4</v>
      </c>
      <c r="AD7" s="56" t="s">
        <v>10</v>
      </c>
      <c r="AE7" s="65">
        <f>VLOOKUP(AD7,'全国選抜ﾄﾞﾝﾄ'!$A$112:$Q$119,9,FALSE)</f>
        <v>300</v>
      </c>
    </row>
    <row r="8" spans="1:31" ht="13.5">
      <c r="A8" s="68">
        <f>_xlfn.RANK.EQ(C8,$C$4:$C$83)</f>
        <v>5</v>
      </c>
      <c r="B8" s="56" t="s">
        <v>10</v>
      </c>
      <c r="C8" s="65">
        <f>VLOOKUP(B8,'全国選抜ﾄﾞﾝﾄ'!$A$7:$Q$14,8,FALSE)</f>
        <v>420</v>
      </c>
      <c r="D8" s="6"/>
      <c r="E8" s="55">
        <f t="shared" si="0"/>
        <v>5</v>
      </c>
      <c r="F8" s="56" t="s">
        <v>9</v>
      </c>
      <c r="G8" s="65">
        <f>VLOOKUP(F8,'全国選抜ﾄﾞﾝﾄ'!$A$22:$Q$29,9,FALSE)</f>
        <v>306</v>
      </c>
      <c r="H8" s="6"/>
      <c r="I8" s="59">
        <f t="shared" si="1"/>
        <v>5</v>
      </c>
      <c r="J8" s="56" t="s">
        <v>4</v>
      </c>
      <c r="K8" s="65">
        <f>VLOOKUP(J8,'全国選抜ﾄﾞﾝﾄ'!$A$37:$Q$44,12,FALSE)</f>
        <v>470.4</v>
      </c>
      <c r="M8" s="59">
        <f t="shared" si="2"/>
        <v>5</v>
      </c>
      <c r="N8" s="56" t="s">
        <v>10</v>
      </c>
      <c r="O8" s="65">
        <f>VLOOKUP(N8,'全国選抜ﾄﾞﾝﾄ'!$A$52:$Q$59,9,FALSE)</f>
        <v>300</v>
      </c>
      <c r="Q8" s="55">
        <f t="shared" si="3"/>
        <v>5</v>
      </c>
      <c r="R8" s="56" t="s">
        <v>11</v>
      </c>
      <c r="S8" s="65">
        <f>VLOOKUP(R8,'全国選抜ﾄﾞﾝﾄ'!$A$67:$Q$74,10,FALSE)</f>
        <v>424</v>
      </c>
      <c r="T8" s="6"/>
      <c r="U8" s="55">
        <f t="shared" si="4"/>
        <v>4</v>
      </c>
      <c r="V8" s="56" t="s">
        <v>11</v>
      </c>
      <c r="W8" s="65">
        <f>VLOOKUP(V8,'全国選抜ﾄﾞﾝﾄ'!$A$82:$Q$89,9,FALSE)</f>
        <v>300</v>
      </c>
      <c r="X8" s="6"/>
      <c r="Y8" s="91">
        <f t="shared" si="5"/>
        <v>5</v>
      </c>
      <c r="Z8" s="56" t="s">
        <v>4</v>
      </c>
      <c r="AA8" s="65">
        <f>VLOOKUP(Z8,'全国選抜ﾄﾞﾝﾄ'!$A$97:$Q$104,8,FALSE)</f>
        <v>360</v>
      </c>
      <c r="AC8" s="59">
        <f t="shared" si="6"/>
        <v>4</v>
      </c>
      <c r="AD8" s="56" t="s">
        <v>5</v>
      </c>
      <c r="AE8" s="65">
        <f>VLOOKUP(AD8,'全国選抜ﾄﾞﾝﾄ'!$A$112:$Q$119,8,FALSE)</f>
        <v>300</v>
      </c>
    </row>
    <row r="9" spans="1:31" ht="13.5">
      <c r="A9" s="68">
        <f>_xlfn.RANK.EQ(C9,$C$4:$C$83)</f>
        <v>6</v>
      </c>
      <c r="B9" s="56" t="s">
        <v>4</v>
      </c>
      <c r="C9" s="65">
        <f>VLOOKUP(B9,'全国選抜ﾄﾞﾝﾄ'!$A$7:$Q$14,11,FALSE)</f>
        <v>333</v>
      </c>
      <c r="D9" s="6"/>
      <c r="E9" s="55">
        <f t="shared" si="0"/>
        <v>6</v>
      </c>
      <c r="F9" s="56" t="s">
        <v>4</v>
      </c>
      <c r="G9" s="65">
        <f>VLOOKUP(F9,'全国選抜ﾄﾞﾝﾄ'!$A$22:$Q$29,10,FALSE)</f>
        <v>300</v>
      </c>
      <c r="H9" s="6"/>
      <c r="I9" s="59">
        <f t="shared" si="1"/>
        <v>6</v>
      </c>
      <c r="J9" s="56" t="s">
        <v>4</v>
      </c>
      <c r="K9" s="65">
        <f>VLOOKUP(J9,'全国選抜ﾄﾞﾝﾄ'!$A$37:$Q$44,13,FALSE)</f>
        <v>392</v>
      </c>
      <c r="M9" s="66">
        <f t="shared" si="2"/>
        <v>6</v>
      </c>
      <c r="N9" s="56" t="s">
        <v>4</v>
      </c>
      <c r="O9" s="65">
        <f>VLOOKUP(N9,'全国選抜ﾄﾞﾝﾄ'!$A$52:$Q$59,10,FALSE)</f>
        <v>260</v>
      </c>
      <c r="Q9" s="55">
        <f t="shared" si="3"/>
        <v>6</v>
      </c>
      <c r="R9" s="56" t="s">
        <v>4</v>
      </c>
      <c r="S9" s="65">
        <f>VLOOKUP(R9,'全国選抜ﾄﾞﾝﾄ'!$A$67:$Q$74,9,FALSE)</f>
        <v>390</v>
      </c>
      <c r="T9" s="6"/>
      <c r="U9" s="55">
        <f t="shared" si="4"/>
        <v>6</v>
      </c>
      <c r="V9" s="56" t="s">
        <v>4</v>
      </c>
      <c r="W9" s="65">
        <f>VLOOKUP(V9,'全国選抜ﾄﾞﾝﾄ'!$A$82:$Q$89,9,FALSE)</f>
        <v>240</v>
      </c>
      <c r="X9" s="6"/>
      <c r="Y9" s="89">
        <f t="shared" si="5"/>
        <v>5</v>
      </c>
      <c r="Z9" s="56" t="s">
        <v>7</v>
      </c>
      <c r="AA9" s="65">
        <f>VLOOKUP(Z9,'全国選抜ﾄﾞﾝﾄ'!$A$97:$Q$104,8,FALSE)</f>
        <v>360</v>
      </c>
      <c r="AC9" s="59">
        <f t="shared" si="6"/>
        <v>6</v>
      </c>
      <c r="AD9" s="56" t="s">
        <v>4</v>
      </c>
      <c r="AE9" s="65">
        <f>VLOOKUP(AD9,'全国選抜ﾄﾞﾝﾄ'!$A$112:$Q$119,9,FALSE)</f>
        <v>240</v>
      </c>
    </row>
    <row r="10" spans="1:31" ht="13.5">
      <c r="A10" s="88">
        <f>_xlfn.RANK.EQ(C10,$C$4:$C$83)</f>
        <v>7</v>
      </c>
      <c r="B10" s="56" t="s">
        <v>6</v>
      </c>
      <c r="C10" s="65">
        <f>VLOOKUP(B10,'全国選抜ﾄﾞﾝﾄ'!$A$7:$Q$14,8,FALSE)</f>
        <v>300</v>
      </c>
      <c r="D10" s="6"/>
      <c r="E10" s="55">
        <f t="shared" si="0"/>
        <v>7</v>
      </c>
      <c r="F10" s="56" t="s">
        <v>6</v>
      </c>
      <c r="G10" s="65">
        <f>VLOOKUP(F10,'全国選抜ﾄﾞﾝﾄ'!$A$22:$Q$29,9,FALSE)</f>
        <v>240</v>
      </c>
      <c r="H10" s="6"/>
      <c r="I10" s="59">
        <f t="shared" si="1"/>
        <v>7</v>
      </c>
      <c r="J10" s="56" t="s">
        <v>4</v>
      </c>
      <c r="K10" s="65">
        <f>VLOOKUP(J10,'全国選抜ﾄﾞﾝﾄ'!$A$37:$Q$44,14,FALSE)</f>
        <v>336</v>
      </c>
      <c r="M10" s="59">
        <f t="shared" si="2"/>
        <v>7</v>
      </c>
      <c r="N10" s="26" t="s">
        <v>9</v>
      </c>
      <c r="O10" s="65">
        <f>VLOOKUP(N10,'全国選抜ﾄﾞﾝﾄ'!$A$52:$Q$59,9,FALSE)</f>
        <v>216</v>
      </c>
      <c r="Q10" s="55">
        <f t="shared" si="3"/>
        <v>7</v>
      </c>
      <c r="R10" s="56" t="s">
        <v>11</v>
      </c>
      <c r="S10" s="65">
        <f>VLOOKUP(R10,'全国選抜ﾄﾞﾝﾄ'!$A$67:$Q$74,11,FALSE)</f>
        <v>318</v>
      </c>
      <c r="T10" s="6"/>
      <c r="U10" s="55">
        <f t="shared" si="4"/>
        <v>7</v>
      </c>
      <c r="V10" s="56" t="s">
        <v>8</v>
      </c>
      <c r="W10" s="65">
        <f>VLOOKUP(V10,'全国選抜ﾄﾞﾝﾄ'!$A$82:$Q$89,9,FALSE)</f>
        <v>216</v>
      </c>
      <c r="X10" s="6"/>
      <c r="Y10" s="89">
        <f t="shared" si="5"/>
        <v>5</v>
      </c>
      <c r="Z10" s="56" t="s">
        <v>8</v>
      </c>
      <c r="AA10" s="65">
        <f>VLOOKUP(Z10,'全国選抜ﾄﾞﾝﾄ'!$A$97:$Q$104,10,FALSE)</f>
        <v>360</v>
      </c>
      <c r="AC10" s="59">
        <f t="shared" si="6"/>
        <v>7</v>
      </c>
      <c r="AD10" s="56" t="s">
        <v>11</v>
      </c>
      <c r="AE10" s="65">
        <f>VLOOKUP(AD10,'全国選抜ﾄﾞﾝﾄ'!$A$112:$Q$119,9,FALSE)</f>
        <v>216</v>
      </c>
    </row>
    <row r="11" spans="1:31" ht="13.5">
      <c r="A11" s="88">
        <f>_xlfn.RANK.EQ(C11,$C$4:$C$83)</f>
        <v>7</v>
      </c>
      <c r="B11" s="56" t="s">
        <v>8</v>
      </c>
      <c r="C11" s="65">
        <f>VLOOKUP(B11,'全国選抜ﾄﾞﾝﾄ'!$A$7:$Q$14,9,FALSE)</f>
        <v>300</v>
      </c>
      <c r="D11" s="6"/>
      <c r="E11" s="55">
        <f t="shared" si="0"/>
        <v>8</v>
      </c>
      <c r="F11" s="56" t="s">
        <v>4</v>
      </c>
      <c r="G11" s="65">
        <f>VLOOKUP(F11,'全国選抜ﾄﾞﾝﾄ'!$A$22:$Q$29,11,FALSE)</f>
        <v>225</v>
      </c>
      <c r="H11" s="6"/>
      <c r="I11" s="59">
        <f t="shared" si="1"/>
        <v>8</v>
      </c>
      <c r="J11" s="26" t="s">
        <v>7</v>
      </c>
      <c r="K11" s="65">
        <f>VLOOKUP(J11,'全国選抜ﾄﾞﾝﾄ'!$A$37:$Q$44,8,FALSE)</f>
        <v>300</v>
      </c>
      <c r="M11" s="59">
        <f t="shared" si="2"/>
        <v>8</v>
      </c>
      <c r="N11" s="56" t="s">
        <v>10</v>
      </c>
      <c r="O11" s="65">
        <f>VLOOKUP(N11,'全国選抜ﾄﾞﾝﾄ'!$A$52:$Q$59,10,FALSE)</f>
        <v>200</v>
      </c>
      <c r="Q11" s="90">
        <f t="shared" si="3"/>
        <v>8</v>
      </c>
      <c r="R11" s="56" t="s">
        <v>6</v>
      </c>
      <c r="S11" s="65">
        <f>VLOOKUP(R11,'全国選抜ﾄﾞﾝﾄ'!$A$67:$Q$74,8,FALSE)</f>
        <v>300</v>
      </c>
      <c r="T11" s="6"/>
      <c r="U11" s="55">
        <f t="shared" si="4"/>
        <v>8</v>
      </c>
      <c r="V11" s="56" t="s">
        <v>11</v>
      </c>
      <c r="W11" s="65">
        <f>VLOOKUP(V11,'全国選抜ﾄﾞﾝﾄ'!$A$82:$Q$89,10,FALSE)</f>
        <v>200</v>
      </c>
      <c r="X11" s="6"/>
      <c r="Y11" s="59">
        <f t="shared" si="5"/>
        <v>8</v>
      </c>
      <c r="Z11" s="56" t="s">
        <v>11</v>
      </c>
      <c r="AA11" s="65">
        <f>VLOOKUP(Z11,'全国選抜ﾄﾞﾝﾄ'!$A$97:$Q$104,9,FALSE)</f>
        <v>300</v>
      </c>
      <c r="AC11" s="59">
        <f t="shared" si="6"/>
        <v>8</v>
      </c>
      <c r="AD11" s="56" t="s">
        <v>10</v>
      </c>
      <c r="AE11" s="65">
        <f>VLOOKUP(AD11,'全国選抜ﾄﾞﾝﾄ'!$A$112:$Q$119,10,FALSE)</f>
        <v>200</v>
      </c>
    </row>
    <row r="12" spans="1:31" ht="13.5">
      <c r="A12" s="88">
        <f>_xlfn.RANK.EQ(C12,$C$4:$C$83)</f>
        <v>7</v>
      </c>
      <c r="B12" s="56" t="s">
        <v>11</v>
      </c>
      <c r="C12" s="65">
        <f>VLOOKUP(B12,'全国選抜ﾄﾞﾝﾄ'!$A$7:$Q$14,8,FALSE)</f>
        <v>300</v>
      </c>
      <c r="D12" s="6"/>
      <c r="E12" s="55">
        <f t="shared" si="0"/>
        <v>9</v>
      </c>
      <c r="F12" s="56" t="s">
        <v>9</v>
      </c>
      <c r="G12" s="65">
        <f>VLOOKUP(F12,'全国選抜ﾄﾞﾝﾄ'!$A$22:$Q$29,10,FALSE)</f>
        <v>204</v>
      </c>
      <c r="H12" s="6"/>
      <c r="I12" s="59">
        <f t="shared" si="1"/>
        <v>9</v>
      </c>
      <c r="J12" s="56" t="s">
        <v>4</v>
      </c>
      <c r="K12" s="65">
        <f>VLOOKUP(J12,'全国選抜ﾄﾞﾝﾄ'!$A$37:$Q$44,15,FALSE)</f>
        <v>294</v>
      </c>
      <c r="M12" s="59">
        <f t="shared" si="2"/>
        <v>9</v>
      </c>
      <c r="N12" s="56" t="s">
        <v>4</v>
      </c>
      <c r="O12" s="65">
        <f>VLOOKUP(N12,'全国選抜ﾄﾞﾝﾄ'!$A$52:$Q$59,11,FALSE)</f>
        <v>195</v>
      </c>
      <c r="Q12" s="90">
        <f t="shared" si="3"/>
        <v>8</v>
      </c>
      <c r="R12" s="56" t="s">
        <v>8</v>
      </c>
      <c r="S12" s="65">
        <f>VLOOKUP(R12,'全国選抜ﾄﾞﾝﾄ'!$A$67:$Q$74,9,FALSE)</f>
        <v>300</v>
      </c>
      <c r="T12" s="6"/>
      <c r="U12" s="55">
        <f t="shared" si="4"/>
        <v>9</v>
      </c>
      <c r="V12" s="56" t="s">
        <v>10</v>
      </c>
      <c r="W12" s="65">
        <f>VLOOKUP(V12,'全国選抜ﾄﾞﾝﾄ'!$A$82:$Q$89,8,FALSE)</f>
        <v>180</v>
      </c>
      <c r="X12" s="6"/>
      <c r="Y12" s="59">
        <f t="shared" si="5"/>
        <v>9</v>
      </c>
      <c r="Z12" s="56" t="s">
        <v>10</v>
      </c>
      <c r="AA12" s="65">
        <f>VLOOKUP(Z12,'全国選抜ﾄﾞﾝﾄ'!$A$97:$Q$104,9,FALSE)</f>
        <v>276</v>
      </c>
      <c r="AC12" s="59">
        <f t="shared" si="6"/>
        <v>9</v>
      </c>
      <c r="AD12" s="56" t="s">
        <v>9</v>
      </c>
      <c r="AE12" s="65">
        <f>VLOOKUP(AD12,'全国選抜ﾄﾞﾝﾄ'!$A$112:$Q$119,8,FALSE)</f>
        <v>180</v>
      </c>
    </row>
    <row r="13" spans="1:31" ht="13.5">
      <c r="A13" s="68">
        <f>_xlfn.RANK.EQ(C13,$C$4:$C$83)</f>
        <v>10</v>
      </c>
      <c r="B13" s="56" t="s">
        <v>4</v>
      </c>
      <c r="C13" s="65">
        <f>VLOOKUP(B13,'全国選抜ﾄﾞﾝﾄ'!$A$7:$Q$14,12,FALSE)</f>
        <v>266.4</v>
      </c>
      <c r="D13" s="6"/>
      <c r="E13" s="107">
        <f t="shared" si="0"/>
        <v>10</v>
      </c>
      <c r="F13" s="56" t="s">
        <v>7</v>
      </c>
      <c r="G13" s="65">
        <f>VLOOKUP(F13,'全国選抜ﾄﾞﾝﾄ'!$A$22:$Q$29,8,FALSE)</f>
        <v>180</v>
      </c>
      <c r="H13" s="6"/>
      <c r="I13" s="59">
        <f t="shared" si="1"/>
        <v>10</v>
      </c>
      <c r="J13" s="56" t="s">
        <v>4</v>
      </c>
      <c r="K13" s="65">
        <f>VLOOKUP(J13,'全国選抜ﾄﾞﾝﾄ'!$A$37:$Q$44,16,FALSE)</f>
        <v>261.3333333333333</v>
      </c>
      <c r="M13" s="108">
        <f t="shared" si="2"/>
        <v>10</v>
      </c>
      <c r="N13" s="56" t="s">
        <v>11</v>
      </c>
      <c r="O13" s="65">
        <f>VLOOKUP(N13,'全国選抜ﾄﾞﾝﾄ'!$A$52:$Q$59,8,FALSE)</f>
        <v>180</v>
      </c>
      <c r="Q13" s="55">
        <f t="shared" si="3"/>
        <v>10</v>
      </c>
      <c r="R13" s="56" t="s">
        <v>4</v>
      </c>
      <c r="S13" s="65">
        <f>VLOOKUP(R13,'全国選抜ﾄﾞﾝﾄ'!$A$67:$Q$74,10,FALSE)</f>
        <v>260</v>
      </c>
      <c r="T13" s="6"/>
      <c r="U13" s="55">
        <f t="shared" si="4"/>
        <v>9</v>
      </c>
      <c r="V13" s="56" t="s">
        <v>9</v>
      </c>
      <c r="W13" s="65">
        <f>VLOOKUP(V13,'全国選抜ﾄﾞﾝﾄ'!$A$82:$Q$89,8,FALSE)</f>
        <v>180</v>
      </c>
      <c r="X13" s="6"/>
      <c r="Y13" s="59">
        <f t="shared" si="5"/>
        <v>10</v>
      </c>
      <c r="Z13" s="56" t="s">
        <v>8</v>
      </c>
      <c r="AA13" s="65">
        <f>VLOOKUP(Z13,'全国選抜ﾄﾞﾝﾄ'!$A$97:$Q$104,11,FALSE)</f>
        <v>270</v>
      </c>
      <c r="AC13" s="59">
        <f t="shared" si="6"/>
        <v>9</v>
      </c>
      <c r="AD13" s="56" t="s">
        <v>7</v>
      </c>
      <c r="AE13" s="65">
        <f>VLOOKUP(AD13,'全国選抜ﾄﾞﾝﾄ'!$A$112:$Q$119,8,FALSE)</f>
        <v>180</v>
      </c>
    </row>
    <row r="14" spans="1:31" ht="13.5">
      <c r="A14" s="68">
        <f>_xlfn.RANK.EQ(C14,$C$4:$C$83)</f>
        <v>11</v>
      </c>
      <c r="B14" s="56" t="s">
        <v>7</v>
      </c>
      <c r="C14" s="65">
        <f>VLOOKUP(B14,'全国選抜ﾄﾞﾝﾄ'!$A$7:$Q$14,8,FALSE)</f>
        <v>240</v>
      </c>
      <c r="D14" s="6"/>
      <c r="E14" s="107">
        <f t="shared" si="0"/>
        <v>10</v>
      </c>
      <c r="F14" s="56" t="s">
        <v>5</v>
      </c>
      <c r="G14" s="65">
        <f>VLOOKUP(F14,'全国選抜ﾄﾞﾝﾄ'!$A$22:$Q$29,8,FALSE)</f>
        <v>180</v>
      </c>
      <c r="H14" s="6"/>
      <c r="I14" s="59">
        <f t="shared" si="1"/>
        <v>11</v>
      </c>
      <c r="J14" s="56" t="s">
        <v>11</v>
      </c>
      <c r="K14" s="65">
        <f>VLOOKUP(J14,'全国選抜ﾄﾞﾝﾄ'!$A$37:$Q$44,8,FALSE)</f>
        <v>240</v>
      </c>
      <c r="M14" s="108">
        <f t="shared" si="2"/>
        <v>10</v>
      </c>
      <c r="N14" s="56" t="s">
        <v>6</v>
      </c>
      <c r="O14" s="65">
        <f>VLOOKUP(N14,'全国選抜ﾄﾞﾝﾄ'!$A$52:$Q$59,8,FALSE)</f>
        <v>180</v>
      </c>
      <c r="Q14" s="55">
        <f t="shared" si="3"/>
        <v>11</v>
      </c>
      <c r="R14" s="56" t="s">
        <v>11</v>
      </c>
      <c r="S14" s="65">
        <f>VLOOKUP(R14,'全国選抜ﾄﾞﾝﾄ'!$A$67:$Q$74,12,FALSE)</f>
        <v>254.4</v>
      </c>
      <c r="T14" s="6"/>
      <c r="U14" s="66">
        <f t="shared" si="4"/>
        <v>9</v>
      </c>
      <c r="V14" s="56" t="s">
        <v>7</v>
      </c>
      <c r="W14" s="65">
        <f>VLOOKUP(V14,'全国選抜ﾄﾞﾝﾄ'!$A$82:$Q$89,8,FALSE)</f>
        <v>180</v>
      </c>
      <c r="X14" s="6"/>
      <c r="Y14" s="59">
        <f t="shared" si="5"/>
        <v>11</v>
      </c>
      <c r="Z14" s="56" t="s">
        <v>8</v>
      </c>
      <c r="AA14" s="65">
        <f>VLOOKUP(Z14,'全国選抜ﾄﾞﾝﾄ'!$A$97:$Q$104,12,FALSE)</f>
        <v>216</v>
      </c>
      <c r="AC14" s="59">
        <f t="shared" si="6"/>
        <v>9</v>
      </c>
      <c r="AD14" s="56" t="s">
        <v>8</v>
      </c>
      <c r="AE14" s="65">
        <f>VLOOKUP(AD14,'全国選抜ﾄﾞﾝﾄ'!$A$112:$Q$119,8,FALSE)</f>
        <v>180</v>
      </c>
    </row>
    <row r="15" spans="1:31" ht="14.25" thickBot="1">
      <c r="A15" s="95">
        <f>_xlfn.RANK.EQ(C15,$C$4:$C$83)</f>
        <v>12</v>
      </c>
      <c r="B15" s="96" t="s">
        <v>4</v>
      </c>
      <c r="C15" s="97">
        <f>VLOOKUP(B15,'全国選抜ﾄﾞﾝﾄ'!$A$7:$Q$14,13,FALSE)</f>
        <v>222</v>
      </c>
      <c r="D15" s="6"/>
      <c r="E15" s="107">
        <f t="shared" si="0"/>
        <v>10</v>
      </c>
      <c r="F15" s="56" t="s">
        <v>4</v>
      </c>
      <c r="G15" s="65">
        <f>VLOOKUP(F15,'全国選抜ﾄﾞﾝﾄ'!$A$22:$Q$29,12,FALSE)</f>
        <v>180</v>
      </c>
      <c r="H15" s="6"/>
      <c r="I15" s="100">
        <f t="shared" si="1"/>
        <v>12</v>
      </c>
      <c r="J15" s="96" t="s">
        <v>4</v>
      </c>
      <c r="K15" s="97">
        <f>VLOOKUP(J15,'全国選抜ﾄﾞﾝﾄ'!$A$37:$Q$44,17,FALSE)</f>
        <v>235.2</v>
      </c>
      <c r="M15" s="108">
        <f t="shared" si="2"/>
        <v>10</v>
      </c>
      <c r="N15" s="56" t="s">
        <v>7</v>
      </c>
      <c r="O15" s="65">
        <f>VLOOKUP(N15,'全国選抜ﾄﾞﾝﾄ'!$A$52:$Q$59,8,FALSE)</f>
        <v>180</v>
      </c>
      <c r="Q15" s="102">
        <f t="shared" si="3"/>
        <v>12</v>
      </c>
      <c r="R15" s="96" t="s">
        <v>11</v>
      </c>
      <c r="S15" s="97">
        <f>VLOOKUP(R15,'全国選抜ﾄﾞﾝﾄ'!$A$67:$Q$74,13,FALSE)</f>
        <v>212</v>
      </c>
      <c r="T15" s="6"/>
      <c r="U15" s="55">
        <f t="shared" si="4"/>
        <v>12</v>
      </c>
      <c r="V15" s="56" t="s">
        <v>4</v>
      </c>
      <c r="W15" s="65">
        <f>VLOOKUP(V15,'全国選抜ﾄﾞﾝﾄ'!$A$82:$Q$89,10,FALSE)</f>
        <v>160</v>
      </c>
      <c r="X15" s="6"/>
      <c r="Y15" s="100">
        <f t="shared" si="5"/>
        <v>12</v>
      </c>
      <c r="Z15" s="96" t="s">
        <v>11</v>
      </c>
      <c r="AA15" s="97">
        <f>VLOOKUP(Z15,'全国選抜ﾄﾞﾝﾄ'!$A$97:$Q$104,10,FALSE)</f>
        <v>200</v>
      </c>
      <c r="AC15" s="59">
        <f t="shared" si="6"/>
        <v>12</v>
      </c>
      <c r="AD15" s="56" t="s">
        <v>4</v>
      </c>
      <c r="AE15" s="65">
        <f>VLOOKUP(AD15,'全国選抜ﾄﾞﾝﾄ'!$A$112:$Q$119,10,FALSE)</f>
        <v>160</v>
      </c>
    </row>
    <row r="16" spans="1:31" ht="13.5">
      <c r="A16" s="92">
        <f>_xlfn.RANK.EQ(C16,$C$4:$C$83)</f>
        <v>13</v>
      </c>
      <c r="B16" s="93" t="s">
        <v>10</v>
      </c>
      <c r="C16" s="94">
        <f>VLOOKUP(B16,'全国選抜ﾄﾞﾝﾄ'!$A$7:$Q$14,9,FALSE)</f>
        <v>210</v>
      </c>
      <c r="D16" s="6"/>
      <c r="E16" s="55">
        <f t="shared" si="0"/>
        <v>13</v>
      </c>
      <c r="F16" s="56" t="s">
        <v>6</v>
      </c>
      <c r="G16" s="65">
        <f>VLOOKUP(F16,'全国選抜ﾄﾞﾝﾄ'!$A$22:$Q$29,10,FALSE)</f>
        <v>160</v>
      </c>
      <c r="H16" s="6"/>
      <c r="I16" s="99">
        <f t="shared" si="1"/>
        <v>13</v>
      </c>
      <c r="J16" s="93" t="s">
        <v>9</v>
      </c>
      <c r="K16" s="94">
        <f>VLOOKUP(J16,'全国選抜ﾄﾞﾝﾄ'!$A$37:$Q$44,8,FALSE)</f>
        <v>180</v>
      </c>
      <c r="M16" s="59">
        <f t="shared" si="2"/>
        <v>13</v>
      </c>
      <c r="N16" s="56" t="s">
        <v>4</v>
      </c>
      <c r="O16" s="65">
        <f>VLOOKUP(N16,'全国選抜ﾄﾞﾝﾄ'!$A$52:$Q$59,12,FALSE)</f>
        <v>156</v>
      </c>
      <c r="Q16" s="101">
        <f t="shared" si="3"/>
        <v>13</v>
      </c>
      <c r="R16" s="93" t="s">
        <v>8</v>
      </c>
      <c r="S16" s="94">
        <f>VLOOKUP(R16,'全国選抜ﾄﾞﾝﾄ'!$A$67:$Q$74,10,FALSE)</f>
        <v>200</v>
      </c>
      <c r="T16" s="6"/>
      <c r="U16" s="55">
        <f t="shared" si="4"/>
        <v>13</v>
      </c>
      <c r="V16" s="56" t="s">
        <v>6</v>
      </c>
      <c r="W16" s="65">
        <f>VLOOKUP(V16,'全国選抜ﾄﾞﾝﾄ'!$A$82:$Q$89,9,FALSE)</f>
        <v>150</v>
      </c>
      <c r="X16" s="6"/>
      <c r="Y16" s="99">
        <f t="shared" si="5"/>
        <v>13</v>
      </c>
      <c r="Z16" s="93" t="s">
        <v>10</v>
      </c>
      <c r="AA16" s="94">
        <f>VLOOKUP(Z16,'全国選抜ﾄﾞﾝﾄ'!$A$97:$Q$104,10,FALSE)</f>
        <v>184</v>
      </c>
      <c r="AC16" s="59">
        <f t="shared" si="6"/>
        <v>13</v>
      </c>
      <c r="AD16" s="56" t="s">
        <v>10</v>
      </c>
      <c r="AE16" s="65">
        <f>VLOOKUP(AD16,'全国選抜ﾄﾞﾝﾄ'!$A$112:$Q$119,11,FALSE)</f>
        <v>150</v>
      </c>
    </row>
    <row r="17" spans="1:31" ht="13.5">
      <c r="A17" s="68">
        <f>_xlfn.RANK.EQ(C17,$C$4:$C$83)</f>
        <v>14</v>
      </c>
      <c r="B17" s="56" t="s">
        <v>8</v>
      </c>
      <c r="C17" s="65">
        <f>VLOOKUP(B17,'全国選抜ﾄﾞﾝﾄ'!$A$7:$Q$14,10,FALSE)</f>
        <v>200</v>
      </c>
      <c r="D17" s="6"/>
      <c r="E17" s="55">
        <f t="shared" si="0"/>
        <v>14</v>
      </c>
      <c r="F17" s="56" t="s">
        <v>9</v>
      </c>
      <c r="G17" s="65">
        <f>VLOOKUP(F17,'全国選抜ﾄﾞﾝﾄ'!$A$22:$Q$29,11,FALSE)</f>
        <v>153</v>
      </c>
      <c r="H17" s="6"/>
      <c r="I17" s="59">
        <f t="shared" si="1"/>
        <v>14</v>
      </c>
      <c r="J17" s="56" t="s">
        <v>7</v>
      </c>
      <c r="K17" s="65">
        <f>VLOOKUP(J17,'全国選抜ﾄﾞﾝﾄ'!$A$37:$Q$44,9,FALSE)</f>
        <v>150</v>
      </c>
      <c r="M17" s="59">
        <f t="shared" si="2"/>
        <v>14</v>
      </c>
      <c r="N17" s="56" t="s">
        <v>10</v>
      </c>
      <c r="O17" s="65">
        <f>VLOOKUP(N17,'全国選抜ﾄﾞﾝﾄ'!$A$52:$Q$59,11,FALSE)</f>
        <v>150</v>
      </c>
      <c r="Q17" s="55">
        <f t="shared" si="3"/>
        <v>14</v>
      </c>
      <c r="R17" s="56" t="s">
        <v>4</v>
      </c>
      <c r="S17" s="65">
        <f>VLOOKUP(R17,'全国選抜ﾄﾞﾝﾄ'!$A$67:$Q$74,11,FALSE)</f>
        <v>195</v>
      </c>
      <c r="T17" s="6"/>
      <c r="U17" s="55">
        <f t="shared" si="4"/>
        <v>13</v>
      </c>
      <c r="V17" s="56" t="s">
        <v>11</v>
      </c>
      <c r="W17" s="65">
        <f>VLOOKUP(V17,'全国選抜ﾄﾞﾝﾄ'!$A$82:$Q$89,11,FALSE)</f>
        <v>150</v>
      </c>
      <c r="X17" s="6"/>
      <c r="Y17" s="89">
        <f t="shared" si="5"/>
        <v>14</v>
      </c>
      <c r="Z17" s="56" t="s">
        <v>4</v>
      </c>
      <c r="AA17" s="65">
        <f>VLOOKUP(Z17,'全国選抜ﾄﾞﾝﾄ'!$A$97:$Q$104,9,FALSE)</f>
        <v>180</v>
      </c>
      <c r="AC17" s="59">
        <f t="shared" si="6"/>
        <v>13</v>
      </c>
      <c r="AD17" s="56" t="s">
        <v>5</v>
      </c>
      <c r="AE17" s="65">
        <f>VLOOKUP(AD17,'全国選抜ﾄﾞﾝﾄ'!$A$112:$Q$119,9,FALSE)</f>
        <v>150</v>
      </c>
    </row>
    <row r="18" spans="1:31" ht="13.5">
      <c r="A18" s="68">
        <f>_xlfn.RANK.EQ(C18,$C$4:$C$83)</f>
        <v>15</v>
      </c>
      <c r="B18" s="56" t="s">
        <v>4</v>
      </c>
      <c r="C18" s="65">
        <f>VLOOKUP(B18,'全国選抜ﾄﾞﾝﾄ'!$A$7:$Q$14,14,FALSE)</f>
        <v>190.28571428571428</v>
      </c>
      <c r="D18" s="6"/>
      <c r="E18" s="55">
        <f t="shared" si="0"/>
        <v>15</v>
      </c>
      <c r="F18" s="56" t="s">
        <v>4</v>
      </c>
      <c r="G18" s="65">
        <f>VLOOKUP(F18,'全国選抜ﾄﾞﾝﾄ'!$A$22:$Q$29,13,FALSE)</f>
        <v>150</v>
      </c>
      <c r="H18" s="6"/>
      <c r="I18" s="89">
        <f t="shared" si="1"/>
        <v>15</v>
      </c>
      <c r="J18" s="56" t="s">
        <v>6</v>
      </c>
      <c r="K18" s="65">
        <f>VLOOKUP(J18,'全国選抜ﾄﾞﾝﾄ'!$A$37:$Q$44,8,FALSE)</f>
        <v>120</v>
      </c>
      <c r="M18" s="59">
        <f t="shared" si="2"/>
        <v>15</v>
      </c>
      <c r="N18" s="56" t="s">
        <v>9</v>
      </c>
      <c r="O18" s="65">
        <f>VLOOKUP(N18,'全国選抜ﾄﾞﾝﾄ'!$A$52:$Q$59,10,FALSE)</f>
        <v>144</v>
      </c>
      <c r="Q18" s="55">
        <f t="shared" si="3"/>
        <v>15</v>
      </c>
      <c r="R18" s="56" t="s">
        <v>11</v>
      </c>
      <c r="S18" s="65">
        <f>VLOOKUP(R18,'全国選抜ﾄﾞﾝﾄ'!$A$67:$Q$74,14,FALSE)</f>
        <v>181.71428571428572</v>
      </c>
      <c r="T18" s="6"/>
      <c r="U18" s="55">
        <f t="shared" si="4"/>
        <v>15</v>
      </c>
      <c r="V18" s="56" t="s">
        <v>8</v>
      </c>
      <c r="W18" s="65">
        <f>VLOOKUP(V18,'全国選抜ﾄﾞﾝﾄ'!$A$82:$Q$89,10,FALSE)</f>
        <v>144</v>
      </c>
      <c r="X18" s="6"/>
      <c r="Y18" s="89">
        <f t="shared" si="5"/>
        <v>14</v>
      </c>
      <c r="Z18" s="56" t="s">
        <v>7</v>
      </c>
      <c r="AA18" s="65">
        <f>VLOOKUP(Z18,'全国選抜ﾄﾞﾝﾄ'!$A$97:$Q$104,9,FALSE)</f>
        <v>180</v>
      </c>
      <c r="AC18" s="59">
        <f t="shared" si="6"/>
        <v>15</v>
      </c>
      <c r="AD18" s="56" t="s">
        <v>11</v>
      </c>
      <c r="AE18" s="65">
        <f>VLOOKUP(AD18,'全国選抜ﾄﾞﾝﾄ'!$A$112:$Q$119,10,FALSE)</f>
        <v>144</v>
      </c>
    </row>
    <row r="19" spans="1:31" ht="13.5">
      <c r="A19" s="68">
        <f>_xlfn.RANK.EQ(C19,$C$4:$C$83)</f>
        <v>16</v>
      </c>
      <c r="B19" s="56" t="s">
        <v>4</v>
      </c>
      <c r="C19" s="65">
        <f>VLOOKUP(B19,'全国選抜ﾄﾞﾝﾄ'!$A$7:$Q$14,15,FALSE)</f>
        <v>166.5</v>
      </c>
      <c r="D19" s="6"/>
      <c r="E19" s="55">
        <f t="shared" si="0"/>
        <v>16</v>
      </c>
      <c r="F19" s="56" t="s">
        <v>4</v>
      </c>
      <c r="G19" s="65">
        <f>VLOOKUP(F19,'全国選抜ﾄﾞﾝﾄ'!$A$22:$Q$29,14,FALSE)</f>
        <v>128.57142857142858</v>
      </c>
      <c r="H19" s="6"/>
      <c r="I19" s="89">
        <f t="shared" si="1"/>
        <v>15</v>
      </c>
      <c r="J19" s="56" t="s">
        <v>11</v>
      </c>
      <c r="K19" s="65">
        <f>VLOOKUP(J19,'全国選抜ﾄﾞﾝﾄ'!$A$37:$Q$44,9,FALSE)</f>
        <v>120</v>
      </c>
      <c r="M19" s="59">
        <f t="shared" si="2"/>
        <v>16</v>
      </c>
      <c r="N19" s="56" t="s">
        <v>4</v>
      </c>
      <c r="O19" s="65">
        <f>VLOOKUP(N19,'全国選抜ﾄﾞﾝﾄ'!$A$52:$Q$59,13,FALSE)</f>
        <v>130</v>
      </c>
      <c r="Q19" s="55">
        <f t="shared" si="3"/>
        <v>16</v>
      </c>
      <c r="R19" s="56" t="s">
        <v>11</v>
      </c>
      <c r="S19" s="65">
        <f>VLOOKUP(R19,'全国選抜ﾄﾞﾝﾄ'!$A$67:$Q$74,15,FALSE)</f>
        <v>159</v>
      </c>
      <c r="T19" s="6"/>
      <c r="U19" s="55">
        <f t="shared" si="4"/>
        <v>16</v>
      </c>
      <c r="V19" s="56" t="s">
        <v>4</v>
      </c>
      <c r="W19" s="65">
        <f>VLOOKUP(V19,'全国選抜ﾄﾞﾝﾄ'!$A$82:$Q$89,11,FALSE)</f>
        <v>120</v>
      </c>
      <c r="X19" s="6"/>
      <c r="Y19" s="89">
        <f t="shared" si="5"/>
        <v>14</v>
      </c>
      <c r="Z19" s="56" t="s">
        <v>8</v>
      </c>
      <c r="AA19" s="65">
        <f>VLOOKUP(Z19,'全国選抜ﾄﾞﾝﾄ'!$A$97:$Q$104,13,FALSE)</f>
        <v>180</v>
      </c>
      <c r="AC19" s="59">
        <f t="shared" si="6"/>
        <v>16</v>
      </c>
      <c r="AD19" s="56" t="s">
        <v>10</v>
      </c>
      <c r="AE19" s="65">
        <f>VLOOKUP(AD19,'全国選抜ﾄﾞﾝﾄ'!$A$112:$Q$119,12,FALSE)</f>
        <v>120</v>
      </c>
    </row>
    <row r="20" spans="1:31" ht="13.5">
      <c r="A20" s="98">
        <f>_xlfn.RANK.EQ(C20,$C$4:$C$83)</f>
        <v>17</v>
      </c>
      <c r="B20" s="93" t="s">
        <v>6</v>
      </c>
      <c r="C20" s="94">
        <f>VLOOKUP(B20,'全国選抜ﾄﾞﾝﾄ'!$A$7:$Q$14,9,FALSE)</f>
        <v>150</v>
      </c>
      <c r="D20" s="7"/>
      <c r="E20" s="55">
        <f t="shared" si="0"/>
        <v>17</v>
      </c>
      <c r="F20" s="56" t="s">
        <v>9</v>
      </c>
      <c r="G20" s="65">
        <f>VLOOKUP(F20,'全国選抜ﾄﾞﾝﾄ'!$A$22:$Q$29,12,FALSE)</f>
        <v>122.4</v>
      </c>
      <c r="H20" s="7"/>
      <c r="I20" s="89">
        <f t="shared" si="1"/>
        <v>15</v>
      </c>
      <c r="J20" s="56" t="s">
        <v>10</v>
      </c>
      <c r="K20" s="65">
        <f>VLOOKUP(J20,'全国選抜ﾄﾞﾝﾄ'!$A$37:$Q$44,8,FALSE)</f>
        <v>120</v>
      </c>
      <c r="M20" s="59">
        <f t="shared" si="2"/>
        <v>17</v>
      </c>
      <c r="N20" s="56" t="s">
        <v>10</v>
      </c>
      <c r="O20" s="65">
        <f>VLOOKUP(N20,'全国選抜ﾄﾞﾝﾄ'!$A$52:$Q$59,12,FALSE)</f>
        <v>120</v>
      </c>
      <c r="Q20" s="101">
        <f t="shared" si="3"/>
        <v>17</v>
      </c>
      <c r="R20" s="93" t="s">
        <v>4</v>
      </c>
      <c r="S20" s="94">
        <f>VLOOKUP(R20,'全国選抜ﾄﾞﾝﾄ'!$A$67:$Q$74,12,FALSE)</f>
        <v>156</v>
      </c>
      <c r="T20" s="7"/>
      <c r="U20" s="55">
        <f t="shared" si="4"/>
        <v>16</v>
      </c>
      <c r="V20" s="56" t="s">
        <v>11</v>
      </c>
      <c r="W20" s="65">
        <f>VLOOKUP(V20,'全国選抜ﾄﾞﾝﾄ'!$A$82:$Q$89,12,FALSE)</f>
        <v>120</v>
      </c>
      <c r="X20" s="7"/>
      <c r="Y20" s="99">
        <f t="shared" si="5"/>
        <v>17</v>
      </c>
      <c r="Z20" s="93" t="s">
        <v>8</v>
      </c>
      <c r="AA20" s="94">
        <f>VLOOKUP(Z20,'全国選抜ﾄﾞﾝﾄ'!$A$97:$Q$104,14,FALSE)</f>
        <v>154.28571428571428</v>
      </c>
      <c r="AC20" s="59">
        <f t="shared" si="6"/>
        <v>16</v>
      </c>
      <c r="AD20" s="56" t="s">
        <v>4</v>
      </c>
      <c r="AE20" s="65">
        <f>VLOOKUP(AD20,'全国選抜ﾄﾞﾝﾄ'!$A$112:$Q$119,11,FALSE)</f>
        <v>120</v>
      </c>
    </row>
    <row r="21" spans="1:31" ht="13.5">
      <c r="A21" s="88">
        <f>_xlfn.RANK.EQ(C21,$C$4:$C$83)</f>
        <v>17</v>
      </c>
      <c r="B21" s="56" t="s">
        <v>8</v>
      </c>
      <c r="C21" s="65">
        <f>VLOOKUP(B21,'全国選抜ﾄﾞﾝﾄ'!$A$7:$Q$14,11,FALSE)</f>
        <v>150</v>
      </c>
      <c r="D21" s="7"/>
      <c r="E21" s="55">
        <f t="shared" si="0"/>
        <v>18</v>
      </c>
      <c r="F21" s="56" t="s">
        <v>6</v>
      </c>
      <c r="G21" s="65">
        <f>VLOOKUP(F21,'全国選抜ﾄﾞﾝﾄ'!$A$22:$Q$29,11,FALSE)</f>
        <v>120</v>
      </c>
      <c r="H21" s="7"/>
      <c r="I21" s="99">
        <f t="shared" si="1"/>
        <v>18</v>
      </c>
      <c r="J21" s="93" t="s">
        <v>7</v>
      </c>
      <c r="K21" s="94">
        <f>VLOOKUP(J21,'全国選抜ﾄﾞﾝﾄ'!$A$37:$Q$44,10,FALSE)</f>
        <v>100</v>
      </c>
      <c r="M21" s="59">
        <f t="shared" si="2"/>
        <v>18</v>
      </c>
      <c r="N21" s="56" t="s">
        <v>4</v>
      </c>
      <c r="O21" s="65">
        <f>VLOOKUP(N21,'全国選抜ﾄﾞﾝﾄ'!$A$52:$Q$59,14,FALSE)</f>
        <v>111.42857142857143</v>
      </c>
      <c r="Q21" s="90">
        <f t="shared" si="3"/>
        <v>18</v>
      </c>
      <c r="R21" s="56" t="s">
        <v>6</v>
      </c>
      <c r="S21" s="65">
        <f>VLOOKUP(R21,'全国選抜ﾄﾞﾝﾄ'!$A$67:$Q$74,9,FALSE)</f>
        <v>150</v>
      </c>
      <c r="T21" s="7"/>
      <c r="U21" s="55">
        <f t="shared" si="4"/>
        <v>18</v>
      </c>
      <c r="V21" s="56" t="s">
        <v>8</v>
      </c>
      <c r="W21" s="65">
        <f>VLOOKUP(V21,'全国選抜ﾄﾞﾝﾄ'!$A$82:$Q$89,11,FALSE)</f>
        <v>108</v>
      </c>
      <c r="X21" s="7"/>
      <c r="Y21" s="59">
        <f t="shared" si="5"/>
        <v>18</v>
      </c>
      <c r="Z21" s="56" t="s">
        <v>11</v>
      </c>
      <c r="AA21" s="65">
        <f>VLOOKUP(Z21,'全国選抜ﾄﾞﾝﾄ'!$A$97:$Q$104,11,FALSE)</f>
        <v>150</v>
      </c>
      <c r="AC21" s="59">
        <f t="shared" si="6"/>
        <v>18</v>
      </c>
      <c r="AD21" s="56" t="s">
        <v>11</v>
      </c>
      <c r="AE21" s="65">
        <f>VLOOKUP(AD21,'全国選抜ﾄﾞﾝﾄ'!$A$112:$Q$119,11,FALSE)</f>
        <v>108</v>
      </c>
    </row>
    <row r="22" spans="1:31" ht="13.5">
      <c r="A22" s="88">
        <f>_xlfn.RANK.EQ(C22,$C$4:$C$83)</f>
        <v>17</v>
      </c>
      <c r="B22" s="56" t="s">
        <v>11</v>
      </c>
      <c r="C22" s="65">
        <f>VLOOKUP(B22,'全国選抜ﾄﾞﾝﾄ'!$A$7:$Q$14,9,FALSE)</f>
        <v>150</v>
      </c>
      <c r="D22" s="6"/>
      <c r="E22" s="55">
        <f t="shared" si="0"/>
        <v>19</v>
      </c>
      <c r="F22" s="56" t="s">
        <v>4</v>
      </c>
      <c r="G22" s="65">
        <f>VLOOKUP(F22,'全国選抜ﾄﾞﾝﾄ'!$A$22:$Q$29,15,FALSE)</f>
        <v>112.5</v>
      </c>
      <c r="H22" s="6"/>
      <c r="I22" s="59">
        <f t="shared" si="1"/>
        <v>19</v>
      </c>
      <c r="J22" s="56" t="s">
        <v>9</v>
      </c>
      <c r="K22" s="65">
        <f>VLOOKUP(J22,'全国選抜ﾄﾞﾝﾄ'!$A$37:$Q$44,9,FALSE)</f>
        <v>90</v>
      </c>
      <c r="M22" s="59">
        <f t="shared" si="2"/>
        <v>19</v>
      </c>
      <c r="N22" s="56" t="s">
        <v>9</v>
      </c>
      <c r="O22" s="65">
        <f>VLOOKUP(N22,'全国選抜ﾄﾞﾝﾄ'!$A$52:$Q$59,11,FALSE)</f>
        <v>108</v>
      </c>
      <c r="Q22" s="90">
        <f t="shared" si="3"/>
        <v>18</v>
      </c>
      <c r="R22" s="56" t="s">
        <v>8</v>
      </c>
      <c r="S22" s="65">
        <f>VLOOKUP(R22,'全国選抜ﾄﾞﾝﾄ'!$A$67:$Q$74,11,FALSE)</f>
        <v>150</v>
      </c>
      <c r="T22" s="6"/>
      <c r="U22" s="55">
        <f t="shared" si="4"/>
        <v>19</v>
      </c>
      <c r="V22" s="56" t="s">
        <v>6</v>
      </c>
      <c r="W22" s="65">
        <f>VLOOKUP(V22,'全国選抜ﾄﾞﾝﾄ'!$A$82:$Q$89,10,FALSE)</f>
        <v>100</v>
      </c>
      <c r="X22" s="6"/>
      <c r="Y22" s="59">
        <f t="shared" si="5"/>
        <v>19</v>
      </c>
      <c r="Z22" s="56" t="s">
        <v>10</v>
      </c>
      <c r="AA22" s="65">
        <f>VLOOKUP(Z22,'全国選抜ﾄﾞﾝﾄ'!$A$97:$Q$104,11,FALSE)</f>
        <v>138</v>
      </c>
      <c r="AC22" s="59">
        <f t="shared" si="6"/>
        <v>19</v>
      </c>
      <c r="AD22" s="56" t="s">
        <v>10</v>
      </c>
      <c r="AE22" s="65">
        <f>VLOOKUP(AD22,'全国選抜ﾄﾞﾝﾄ'!$A$112:$Q$119,13,FALSE)</f>
        <v>100</v>
      </c>
    </row>
    <row r="23" spans="1:31" ht="13.5">
      <c r="A23" s="68">
        <f>_xlfn.RANK.EQ(C23,$C$4:$C$83)</f>
        <v>20</v>
      </c>
      <c r="B23" s="56" t="s">
        <v>4</v>
      </c>
      <c r="C23" s="65">
        <f>VLOOKUP(B23,'全国選抜ﾄﾞﾝﾄ'!$A$7:$Q$14,16,FALSE)</f>
        <v>148</v>
      </c>
      <c r="E23" s="55">
        <f t="shared" si="0"/>
        <v>20</v>
      </c>
      <c r="F23" s="56" t="s">
        <v>9</v>
      </c>
      <c r="G23" s="65">
        <f>VLOOKUP(F23,'全国選抜ﾄﾞﾝﾄ'!$A$22:$Q$29,13,FALSE)</f>
        <v>102</v>
      </c>
      <c r="I23" s="59">
        <f t="shared" si="1"/>
        <v>20</v>
      </c>
      <c r="J23" s="56" t="s">
        <v>11</v>
      </c>
      <c r="K23" s="65">
        <f>VLOOKUP(J23,'全国選抜ﾄﾞﾝﾄ'!$A$37:$Q$44,10,FALSE)</f>
        <v>80</v>
      </c>
      <c r="M23" s="59">
        <f t="shared" si="2"/>
        <v>20</v>
      </c>
      <c r="N23" s="56" t="s">
        <v>10</v>
      </c>
      <c r="O23" s="65">
        <f>VLOOKUP(N23,'全国選抜ﾄﾞﾝﾄ'!$A$52:$Q$59,13,FALSE)</f>
        <v>100</v>
      </c>
      <c r="Q23" s="55">
        <f t="shared" si="3"/>
        <v>20</v>
      </c>
      <c r="R23" s="56" t="s">
        <v>11</v>
      </c>
      <c r="S23" s="65">
        <f>VLOOKUP(R23,'全国選抜ﾄﾞﾝﾄ'!$A$67:$Q$74,16,FALSE)</f>
        <v>141.33333333333334</v>
      </c>
      <c r="U23" s="55">
        <f t="shared" si="4"/>
        <v>19</v>
      </c>
      <c r="V23" s="56" t="s">
        <v>11</v>
      </c>
      <c r="W23" s="65">
        <f>VLOOKUP(V23,'全国選抜ﾄﾞﾝﾄ'!$A$82:$Q$89,13,FALSE)</f>
        <v>100</v>
      </c>
      <c r="Y23" s="59">
        <f t="shared" si="5"/>
        <v>20</v>
      </c>
      <c r="Z23" s="56" t="s">
        <v>8</v>
      </c>
      <c r="AA23" s="65">
        <f>VLOOKUP(Z23,'全国選抜ﾄﾞﾝﾄ'!$A$97:$Q$104,15,FALSE)</f>
        <v>135</v>
      </c>
      <c r="AC23" s="59">
        <f t="shared" si="6"/>
        <v>19</v>
      </c>
      <c r="AD23" s="56" t="s">
        <v>5</v>
      </c>
      <c r="AE23" s="65">
        <f>VLOOKUP(AD23,'全国選抜ﾄﾞﾝﾄ'!$A$112:$Q$119,10,FALSE)</f>
        <v>100</v>
      </c>
    </row>
    <row r="24" spans="1:31" ht="13.5">
      <c r="A24" s="68">
        <f>_xlfn.RANK.EQ(C24,$C$4:$C$83)</f>
        <v>21</v>
      </c>
      <c r="B24" s="56" t="s">
        <v>10</v>
      </c>
      <c r="C24" s="65">
        <f>VLOOKUP(B24,'全国選抜ﾄﾞﾝﾄ'!$A$7:$Q$14,10,FALSE)</f>
        <v>140</v>
      </c>
      <c r="E24" s="55">
        <f t="shared" si="0"/>
        <v>21</v>
      </c>
      <c r="F24" s="56" t="s">
        <v>4</v>
      </c>
      <c r="G24" s="65">
        <f>VLOOKUP(F24,'全国選抜ﾄﾞﾝﾄ'!$A$22:$Q$29,16,FALSE)</f>
        <v>100</v>
      </c>
      <c r="I24" s="59">
        <f t="shared" si="1"/>
        <v>21</v>
      </c>
      <c r="J24" s="56" t="s">
        <v>7</v>
      </c>
      <c r="K24" s="65">
        <f>VLOOKUP(J24,'全国選抜ﾄﾞﾝﾄ'!$A$37:$Q$44,11,FALSE)</f>
        <v>75</v>
      </c>
      <c r="M24" s="59">
        <f t="shared" si="2"/>
        <v>21</v>
      </c>
      <c r="N24" s="56" t="s">
        <v>4</v>
      </c>
      <c r="O24" s="65">
        <f>VLOOKUP(N24,'全国選抜ﾄﾞﾝﾄ'!$A$52:$Q$59,15,FALSE)</f>
        <v>97.5</v>
      </c>
      <c r="Q24" s="55">
        <f t="shared" si="3"/>
        <v>21</v>
      </c>
      <c r="R24" s="56" t="s">
        <v>4</v>
      </c>
      <c r="S24" s="65">
        <f>VLOOKUP(R24,'全国選抜ﾄﾞﾝﾄ'!$A$67:$Q$74,13,FALSE)</f>
        <v>130</v>
      </c>
      <c r="U24" s="55">
        <f t="shared" si="4"/>
        <v>21</v>
      </c>
      <c r="V24" s="56" t="s">
        <v>4</v>
      </c>
      <c r="W24" s="65">
        <f>VLOOKUP(V24,'全国選抜ﾄﾞﾝﾄ'!$A$82:$Q$89,12,FALSE)</f>
        <v>96</v>
      </c>
      <c r="Y24" s="59">
        <f t="shared" si="5"/>
        <v>21</v>
      </c>
      <c r="Z24" s="56" t="s">
        <v>9</v>
      </c>
      <c r="AA24" s="65">
        <f>VLOOKUP(Z24,'全国選抜ﾄﾞﾝﾄ'!$A$97:$Q$104,8,FALSE)</f>
        <v>120</v>
      </c>
      <c r="AC24" s="59">
        <f t="shared" si="6"/>
        <v>21</v>
      </c>
      <c r="AD24" s="56" t="s">
        <v>4</v>
      </c>
      <c r="AE24" s="65">
        <f>VLOOKUP(AD24,'全国選抜ﾄﾞﾝﾄ'!$A$112:$Q$119,12,FALSE)</f>
        <v>96</v>
      </c>
    </row>
    <row r="25" spans="1:31" ht="13.5">
      <c r="A25" s="68">
        <f>_xlfn.RANK.EQ(C25,$C$4:$C$83)</f>
        <v>22</v>
      </c>
      <c r="B25" s="56" t="s">
        <v>4</v>
      </c>
      <c r="C25" s="65">
        <f>VLOOKUP(B25,'全国選抜ﾄﾞﾝﾄ'!$A$7:$Q$14,17,FALSE)</f>
        <v>133.2</v>
      </c>
      <c r="E25" s="55">
        <f t="shared" si="0"/>
        <v>22</v>
      </c>
      <c r="F25" s="56" t="s">
        <v>6</v>
      </c>
      <c r="G25" s="65">
        <f>VLOOKUP(F25,'全国選抜ﾄﾞﾝﾄ'!$A$22:$Q$29,12,FALSE)</f>
        <v>96</v>
      </c>
      <c r="I25" s="108">
        <f t="shared" si="1"/>
        <v>22</v>
      </c>
      <c r="J25" s="56" t="s">
        <v>6</v>
      </c>
      <c r="K25" s="65">
        <f>VLOOKUP(J25,'全国選抜ﾄﾞﾝﾄ'!$A$37:$Q$44,9,FALSE)</f>
        <v>60</v>
      </c>
      <c r="M25" s="59">
        <f t="shared" si="2"/>
        <v>22</v>
      </c>
      <c r="N25" s="56" t="s">
        <v>11</v>
      </c>
      <c r="O25" s="65">
        <f>VLOOKUP(N25,'全国選抜ﾄﾞﾝﾄ'!$A$52:$Q$59,9,FALSE)</f>
        <v>90</v>
      </c>
      <c r="Q25" s="55">
        <f t="shared" si="3"/>
        <v>22</v>
      </c>
      <c r="R25" s="56" t="s">
        <v>11</v>
      </c>
      <c r="S25" s="65">
        <f>VLOOKUP(R25,'全国選抜ﾄﾞﾝﾄ'!$A$67:$Q$74,17,FALSE)</f>
        <v>127.2</v>
      </c>
      <c r="U25" s="55">
        <f t="shared" si="4"/>
        <v>22</v>
      </c>
      <c r="V25" s="56" t="s">
        <v>10</v>
      </c>
      <c r="W25" s="65">
        <f>VLOOKUP(V25,'全国選抜ﾄﾞﾝﾄ'!$A$82:$Q$89,9,FALSE)</f>
        <v>90</v>
      </c>
      <c r="Y25" s="59">
        <f t="shared" si="5"/>
        <v>21</v>
      </c>
      <c r="Z25" s="56" t="s">
        <v>4</v>
      </c>
      <c r="AA25" s="65">
        <f>VLOOKUP(Z25,'全国選抜ﾄﾞﾝﾄ'!$A$97:$Q$104,10,FALSE)</f>
        <v>120</v>
      </c>
      <c r="AC25" s="59">
        <f t="shared" si="6"/>
        <v>22</v>
      </c>
      <c r="AD25" s="56" t="s">
        <v>9</v>
      </c>
      <c r="AE25" s="65">
        <f>VLOOKUP(AD25,'全国選抜ﾄﾞﾝﾄ'!$A$112:$Q$119,9,FALSE)</f>
        <v>90</v>
      </c>
    </row>
    <row r="26" spans="1:31" ht="13.5">
      <c r="A26" s="103">
        <f>_xlfn.RANK.EQ(C26,$C$4:$C$83)</f>
        <v>23</v>
      </c>
      <c r="B26" s="104" t="s">
        <v>7</v>
      </c>
      <c r="C26" s="105">
        <f>VLOOKUP(B26,'全国選抜ﾄﾞﾝﾄ'!$A$7:$Q$14,9,FALSE)</f>
        <v>120</v>
      </c>
      <c r="D26" s="106"/>
      <c r="E26" s="107">
        <f t="shared" si="0"/>
        <v>23</v>
      </c>
      <c r="F26" s="104" t="s">
        <v>7</v>
      </c>
      <c r="G26" s="105">
        <f>VLOOKUP(F26,'全国選抜ﾄﾞﾝﾄ'!$A$22:$Q$29,9,FALSE)</f>
        <v>90</v>
      </c>
      <c r="H26" s="106"/>
      <c r="I26" s="108">
        <f t="shared" si="1"/>
        <v>22</v>
      </c>
      <c r="J26" s="104" t="s">
        <v>9</v>
      </c>
      <c r="K26" s="105">
        <f>VLOOKUP(J26,'全国選抜ﾄﾞﾝﾄ'!$A$37:$Q$44,10,FALSE)</f>
        <v>60</v>
      </c>
      <c r="L26" s="106"/>
      <c r="M26" s="108">
        <f t="shared" si="2"/>
        <v>22</v>
      </c>
      <c r="N26" s="104" t="s">
        <v>6</v>
      </c>
      <c r="O26" s="105">
        <f>VLOOKUP(N26,'全国選抜ﾄﾞﾝﾄ'!$A$52:$Q$59,9,FALSE)</f>
        <v>90</v>
      </c>
      <c r="P26" s="106"/>
      <c r="Q26" s="107">
        <f t="shared" si="3"/>
        <v>23</v>
      </c>
      <c r="R26" s="104" t="s">
        <v>9</v>
      </c>
      <c r="S26" s="65">
        <f>VLOOKUP(R26,'全国選抜ﾄﾞﾝﾄ'!$A$67:$Q$74,8,FALSE)</f>
        <v>120</v>
      </c>
      <c r="U26" s="55">
        <f t="shared" si="4"/>
        <v>22</v>
      </c>
      <c r="V26" s="56" t="s">
        <v>9</v>
      </c>
      <c r="W26" s="65">
        <f>VLOOKUP(V26,'全国選抜ﾄﾞﾝﾄ'!$A$82:$Q$89,9,FALSE)</f>
        <v>90</v>
      </c>
      <c r="Y26" s="59">
        <f t="shared" si="5"/>
        <v>21</v>
      </c>
      <c r="Z26" s="56" t="s">
        <v>6</v>
      </c>
      <c r="AA26" s="65">
        <f>VLOOKUP(Z26,'全国選抜ﾄﾞﾝﾄ'!$A$97:$Q$104,8,FALSE)</f>
        <v>120</v>
      </c>
      <c r="AC26" s="59">
        <f t="shared" si="6"/>
        <v>22</v>
      </c>
      <c r="AD26" s="56" t="s">
        <v>7</v>
      </c>
      <c r="AE26" s="65">
        <f>VLOOKUP(AD26,'全国選抜ﾄﾞﾝﾄ'!$A$112:$Q$119,9,FALSE)</f>
        <v>90</v>
      </c>
    </row>
    <row r="27" spans="1:31" ht="13.5">
      <c r="A27" s="103">
        <f>_xlfn.RANK.EQ(C27,$C$4:$C$83)</f>
        <v>23</v>
      </c>
      <c r="B27" s="104" t="s">
        <v>8</v>
      </c>
      <c r="C27" s="105">
        <f>VLOOKUP(B27,'全国選抜ﾄﾞﾝﾄ'!$A$7:$Q$14,12,FALSE)</f>
        <v>120</v>
      </c>
      <c r="D27" s="106"/>
      <c r="E27" s="107">
        <f t="shared" si="0"/>
        <v>23</v>
      </c>
      <c r="F27" s="104" t="s">
        <v>5</v>
      </c>
      <c r="G27" s="105">
        <f>VLOOKUP(F27,'全国選抜ﾄﾞﾝﾄ'!$A$22:$Q$29,9,FALSE)</f>
        <v>90</v>
      </c>
      <c r="H27" s="106"/>
      <c r="I27" s="108">
        <f t="shared" si="1"/>
        <v>22</v>
      </c>
      <c r="J27" s="104" t="s">
        <v>7</v>
      </c>
      <c r="K27" s="105">
        <f>VLOOKUP(J27,'全国選抜ﾄﾞﾝﾄ'!$A$37:$Q$44,12,FALSE)</f>
        <v>60</v>
      </c>
      <c r="L27" s="106"/>
      <c r="M27" s="108">
        <f t="shared" si="2"/>
        <v>22</v>
      </c>
      <c r="N27" s="104" t="s">
        <v>7</v>
      </c>
      <c r="O27" s="105">
        <f>VLOOKUP(N27,'全国選抜ﾄﾞﾝﾄ'!$A$52:$Q$59,9,FALSE)</f>
        <v>90</v>
      </c>
      <c r="P27" s="106"/>
      <c r="Q27" s="107">
        <f t="shared" si="3"/>
        <v>23</v>
      </c>
      <c r="R27" s="104" t="s">
        <v>10</v>
      </c>
      <c r="S27" s="65">
        <f>VLOOKUP(R27,'全国選抜ﾄﾞﾝﾄ'!$A$67:$Q$74,8,FALSE)</f>
        <v>120</v>
      </c>
      <c r="U27" s="55">
        <f t="shared" si="4"/>
        <v>22</v>
      </c>
      <c r="V27" s="56" t="s">
        <v>7</v>
      </c>
      <c r="W27" s="65">
        <f>VLOOKUP(V27,'全国選抜ﾄﾞﾝﾄ'!$A$82:$Q$89,9,FALSE)</f>
        <v>90</v>
      </c>
      <c r="Y27" s="59">
        <f t="shared" si="5"/>
        <v>21</v>
      </c>
      <c r="Z27" s="56" t="s">
        <v>7</v>
      </c>
      <c r="AA27" s="65">
        <f>VLOOKUP(Z27,'全国選抜ﾄﾞﾝﾄ'!$A$97:$Q$104,10,FALSE)</f>
        <v>120</v>
      </c>
      <c r="AC27" s="59">
        <f t="shared" si="6"/>
        <v>22</v>
      </c>
      <c r="AD27" s="56" t="s">
        <v>8</v>
      </c>
      <c r="AE27" s="65">
        <f>VLOOKUP(AD27,'全国選抜ﾄﾞﾝﾄ'!$A$112:$Q$119,9,FALSE)</f>
        <v>90</v>
      </c>
    </row>
    <row r="28" spans="1:31" ht="13.5">
      <c r="A28" s="103">
        <f>_xlfn.RANK.EQ(C28,$C$4:$C$83)</f>
        <v>23</v>
      </c>
      <c r="B28" s="104" t="s">
        <v>5</v>
      </c>
      <c r="C28" s="105">
        <f>VLOOKUP(B28,'全国選抜ﾄﾞﾝﾄ'!$A$7:$Q$14,8,FALSE)</f>
        <v>120</v>
      </c>
      <c r="D28" s="106"/>
      <c r="E28" s="107">
        <f t="shared" si="0"/>
        <v>23</v>
      </c>
      <c r="F28" s="104" t="s">
        <v>4</v>
      </c>
      <c r="G28" s="105">
        <f>VLOOKUP(F28,'全国選抜ﾄﾞﾝﾄ'!$A$22:$Q$29,17,FALSE)</f>
        <v>90</v>
      </c>
      <c r="H28" s="106"/>
      <c r="I28" s="108">
        <f t="shared" si="1"/>
        <v>22</v>
      </c>
      <c r="J28" s="104" t="s">
        <v>11</v>
      </c>
      <c r="K28" s="105">
        <f>VLOOKUP(J28,'全国選抜ﾄﾞﾝﾄ'!$A$37:$Q$44,11,FALSE)</f>
        <v>60</v>
      </c>
      <c r="L28" s="106"/>
      <c r="M28" s="108">
        <f t="shared" si="2"/>
        <v>25</v>
      </c>
      <c r="N28" s="104" t="s">
        <v>4</v>
      </c>
      <c r="O28" s="105">
        <f>VLOOKUP(N28,'全国選抜ﾄﾞﾝﾄ'!$A$52:$Q$59,16,FALSE)</f>
        <v>86.66666666666667</v>
      </c>
      <c r="P28" s="106"/>
      <c r="Q28" s="107">
        <f t="shared" si="3"/>
        <v>23</v>
      </c>
      <c r="R28" s="104" t="s">
        <v>8</v>
      </c>
      <c r="S28" s="65">
        <f>VLOOKUP(R28,'全国選抜ﾄﾞﾝﾄ'!$A$67:$Q$74,12,FALSE)</f>
        <v>120</v>
      </c>
      <c r="U28" s="55">
        <f t="shared" si="4"/>
        <v>25</v>
      </c>
      <c r="V28" s="56" t="s">
        <v>8</v>
      </c>
      <c r="W28" s="65">
        <f>VLOOKUP(V28,'全国選抜ﾄﾞﾝﾄ'!$A$82:$Q$89,12,FALSE)</f>
        <v>86.4</v>
      </c>
      <c r="Y28" s="59">
        <f t="shared" si="5"/>
        <v>21</v>
      </c>
      <c r="Z28" s="56" t="s">
        <v>8</v>
      </c>
      <c r="AA28" s="65">
        <f>VLOOKUP(Z28,'全国選抜ﾄﾞﾝﾄ'!$A$97:$Q$104,16,FALSE)</f>
        <v>120</v>
      </c>
      <c r="AC28" s="59">
        <f t="shared" si="6"/>
        <v>25</v>
      </c>
      <c r="AD28" s="56" t="s">
        <v>11</v>
      </c>
      <c r="AE28" s="65">
        <f>VLOOKUP(AD28,'全国選抜ﾄﾞﾝﾄ'!$A$112:$Q$119,12,FALSE)</f>
        <v>86.4</v>
      </c>
    </row>
    <row r="29" spans="1:31" ht="13.5">
      <c r="A29" s="103">
        <f>_xlfn.RANK.EQ(C29,$C$4:$C$83)</f>
        <v>26</v>
      </c>
      <c r="B29" s="104" t="s">
        <v>10</v>
      </c>
      <c r="C29" s="105">
        <f>VLOOKUP(B29,'全国選抜ﾄﾞﾝﾄ'!$A$7:$Q$14,11,FALSE)</f>
        <v>105</v>
      </c>
      <c r="D29" s="106"/>
      <c r="E29" s="107">
        <f t="shared" si="0"/>
        <v>26</v>
      </c>
      <c r="F29" s="104" t="s">
        <v>9</v>
      </c>
      <c r="G29" s="105">
        <f>VLOOKUP(F29,'全国選抜ﾄﾞﾝﾄ'!$A$22:$Q$29,14,FALSE)</f>
        <v>87.42857142857143</v>
      </c>
      <c r="H29" s="106"/>
      <c r="I29" s="108">
        <f t="shared" si="1"/>
        <v>22</v>
      </c>
      <c r="J29" s="104" t="s">
        <v>10</v>
      </c>
      <c r="K29" s="105">
        <f>VLOOKUP(J29,'全国選抜ﾄﾞﾝﾄ'!$A$37:$Q$44,9,FALSE)</f>
        <v>60</v>
      </c>
      <c r="L29" s="106"/>
      <c r="M29" s="108">
        <f t="shared" si="2"/>
        <v>26</v>
      </c>
      <c r="N29" s="104" t="s">
        <v>9</v>
      </c>
      <c r="O29" s="105">
        <f>VLOOKUP(N29,'全国選抜ﾄﾞﾝﾄ'!$A$52:$Q$59,12,FALSE)</f>
        <v>86.4</v>
      </c>
      <c r="P29" s="106"/>
      <c r="Q29" s="107">
        <f t="shared" si="3"/>
        <v>23</v>
      </c>
      <c r="R29" s="104" t="s">
        <v>5</v>
      </c>
      <c r="S29" s="65">
        <f>VLOOKUP(R29,'全国選抜ﾄﾞﾝﾄ'!$A$67:$Q$74,8,FALSE)</f>
        <v>120</v>
      </c>
      <c r="U29" s="55">
        <f t="shared" si="4"/>
        <v>26</v>
      </c>
      <c r="V29" s="56" t="s">
        <v>11</v>
      </c>
      <c r="W29" s="65">
        <f>VLOOKUP(V29,'全国選抜ﾄﾞﾝﾄ'!$A$82:$Q$89,14,FALSE)</f>
        <v>85.71428571428571</v>
      </c>
      <c r="Y29" s="59">
        <f t="shared" si="5"/>
        <v>21</v>
      </c>
      <c r="Z29" s="56" t="s">
        <v>11</v>
      </c>
      <c r="AA29" s="65">
        <f>VLOOKUP(Z29,'全国選抜ﾄﾞﾝﾄ'!$A$97:$Q$104,12,FALSE)</f>
        <v>120</v>
      </c>
      <c r="AC29" s="59">
        <f t="shared" si="6"/>
        <v>26</v>
      </c>
      <c r="AD29" s="56" t="s">
        <v>10</v>
      </c>
      <c r="AE29" s="65">
        <f>VLOOKUP(AD29,'全国選抜ﾄﾞﾝﾄ'!$A$112:$Q$119,14,FALSE)</f>
        <v>85.71428571428571</v>
      </c>
    </row>
    <row r="30" spans="1:31" ht="13.5">
      <c r="A30" s="68">
        <f>_xlfn.RANK.EQ(C30,$C$4:$C$83)</f>
        <v>27</v>
      </c>
      <c r="B30" s="56" t="s">
        <v>6</v>
      </c>
      <c r="C30" s="65">
        <f>VLOOKUP(B30,'全国選抜ﾄﾞﾝﾄ'!$A$7:$Q$14,10,FALSE)</f>
        <v>100</v>
      </c>
      <c r="E30" s="55">
        <f t="shared" si="0"/>
        <v>27</v>
      </c>
      <c r="F30" s="56" t="s">
        <v>6</v>
      </c>
      <c r="G30" s="65">
        <f>VLOOKUP(F30,'全国選抜ﾄﾞﾝﾄ'!$A$22:$Q$29,13,FALSE)</f>
        <v>80</v>
      </c>
      <c r="I30" s="59">
        <f t="shared" si="1"/>
        <v>27</v>
      </c>
      <c r="J30" s="56" t="s">
        <v>7</v>
      </c>
      <c r="K30" s="65">
        <f>VLOOKUP(J30,'全国選抜ﾄﾞﾝﾄ'!$A$37:$Q$44,13,FALSE)</f>
        <v>50</v>
      </c>
      <c r="M30" s="59">
        <f t="shared" si="2"/>
        <v>27</v>
      </c>
      <c r="N30" s="56" t="s">
        <v>10</v>
      </c>
      <c r="O30" s="65">
        <f>VLOOKUP(N30,'全国選抜ﾄﾞﾝﾄ'!$A$52:$Q$59,14,FALSE)</f>
        <v>85.71428571428571</v>
      </c>
      <c r="Q30" s="55">
        <f t="shared" si="3"/>
        <v>27</v>
      </c>
      <c r="R30" s="56" t="s">
        <v>4</v>
      </c>
      <c r="S30" s="65">
        <f>VLOOKUP(R30,'全国選抜ﾄﾞﾝﾄ'!$A$67:$Q$74,14,FALSE)</f>
        <v>111.42857142857143</v>
      </c>
      <c r="U30" s="55">
        <f t="shared" si="4"/>
        <v>27</v>
      </c>
      <c r="V30" s="56" t="s">
        <v>4</v>
      </c>
      <c r="W30" s="65">
        <f>VLOOKUP(V30,'全国選抜ﾄﾞﾝﾄ'!$A$82:$Q$89,13,FALSE)</f>
        <v>80</v>
      </c>
      <c r="Y30" s="59">
        <f t="shared" si="5"/>
        <v>21</v>
      </c>
      <c r="Z30" s="56" t="s">
        <v>5</v>
      </c>
      <c r="AA30" s="65">
        <f>VLOOKUP(Z30,'全国選抜ﾄﾞﾝﾄ'!$A$97:$Q$104,8,FALSE)</f>
        <v>120</v>
      </c>
      <c r="AC30" s="59">
        <f t="shared" si="6"/>
        <v>27</v>
      </c>
      <c r="AD30" s="56" t="s">
        <v>4</v>
      </c>
      <c r="AE30" s="65">
        <f>VLOOKUP(AD30,'全国選抜ﾄﾞﾝﾄ'!$A$112:$Q$119,13,FALSE)</f>
        <v>80</v>
      </c>
    </row>
    <row r="31" spans="1:31" ht="13.5">
      <c r="A31" s="68">
        <f>_xlfn.RANK.EQ(C31,$C$4:$C$83)</f>
        <v>27</v>
      </c>
      <c r="B31" s="56" t="s">
        <v>8</v>
      </c>
      <c r="C31" s="65">
        <f>VLOOKUP(B31,'全国選抜ﾄﾞﾝﾄ'!$A$7:$Q$14,13,FALSE)</f>
        <v>100</v>
      </c>
      <c r="E31" s="55">
        <f t="shared" si="0"/>
        <v>28</v>
      </c>
      <c r="F31" s="56" t="s">
        <v>9</v>
      </c>
      <c r="G31" s="65">
        <f>VLOOKUP(F31,'全国選抜ﾄﾞﾝﾄ'!$A$22:$Q$29,15,FALSE)</f>
        <v>76.5</v>
      </c>
      <c r="I31" s="59">
        <f t="shared" si="1"/>
        <v>28</v>
      </c>
      <c r="J31" s="56" t="s">
        <v>11</v>
      </c>
      <c r="K31" s="65">
        <f>VLOOKUP(J31,'全国選抜ﾄﾞﾝﾄ'!$A$37:$Q$44,12,FALSE)</f>
        <v>48</v>
      </c>
      <c r="M31" s="59">
        <f t="shared" si="2"/>
        <v>28</v>
      </c>
      <c r="N31" s="56" t="s">
        <v>4</v>
      </c>
      <c r="O31" s="65">
        <f>VLOOKUP(N31,'全国選抜ﾄﾞﾝﾄ'!$A$52:$Q$59,17,FALSE)</f>
        <v>78</v>
      </c>
      <c r="Q31" s="55">
        <f t="shared" si="3"/>
        <v>28</v>
      </c>
      <c r="R31" s="56" t="s">
        <v>6</v>
      </c>
      <c r="S31" s="65">
        <f>VLOOKUP(R31,'全国選抜ﾄﾞﾝﾄ'!$A$67:$Q$74,10,FALSE)</f>
        <v>100</v>
      </c>
      <c r="U31" s="55">
        <f t="shared" si="4"/>
        <v>28</v>
      </c>
      <c r="V31" s="56" t="s">
        <v>6</v>
      </c>
      <c r="W31" s="65">
        <f>VLOOKUP(V31,'全国選抜ﾄﾞﾝﾄ'!$A$82:$Q$89,11,FALSE)</f>
        <v>75</v>
      </c>
      <c r="Y31" s="59">
        <f t="shared" si="5"/>
        <v>28</v>
      </c>
      <c r="Z31" s="56" t="s">
        <v>10</v>
      </c>
      <c r="AA31" s="65">
        <f>VLOOKUP(Z31,'全国選抜ﾄﾞﾝﾄ'!$A$97:$Q$104,12,FALSE)</f>
        <v>110.4</v>
      </c>
      <c r="AC31" s="59">
        <f t="shared" si="6"/>
        <v>28</v>
      </c>
      <c r="AD31" s="56" t="s">
        <v>10</v>
      </c>
      <c r="AE31" s="65">
        <f>VLOOKUP(AD31,'全国選抜ﾄﾞﾝﾄ'!$A$112:$Q$119,15,FALSE)</f>
        <v>75</v>
      </c>
    </row>
    <row r="32" spans="1:31" ht="13.5">
      <c r="A32" s="68">
        <f>_xlfn.RANK.EQ(C32,$C$4:$C$83)</f>
        <v>27</v>
      </c>
      <c r="B32" s="56" t="s">
        <v>11</v>
      </c>
      <c r="C32" s="65">
        <f>VLOOKUP(B32,'全国選抜ﾄﾞﾝﾄ'!$A$7:$Q$14,10,FALSE)</f>
        <v>100</v>
      </c>
      <c r="E32" s="55">
        <f t="shared" si="0"/>
        <v>29</v>
      </c>
      <c r="F32" s="56" t="s">
        <v>6</v>
      </c>
      <c r="G32" s="65">
        <f>VLOOKUP(F32,'全国選抜ﾄﾞﾝﾄ'!$A$22:$Q$29,14,FALSE)</f>
        <v>68.57142857142857</v>
      </c>
      <c r="I32" s="59">
        <f t="shared" si="1"/>
        <v>29</v>
      </c>
      <c r="J32" s="56" t="s">
        <v>9</v>
      </c>
      <c r="K32" s="65">
        <f>VLOOKUP(J32,'全国選抜ﾄﾞﾝﾄ'!$A$37:$Q$44,11,FALSE)</f>
        <v>45</v>
      </c>
      <c r="M32" s="59">
        <f t="shared" si="2"/>
        <v>29</v>
      </c>
      <c r="N32" s="56" t="s">
        <v>10</v>
      </c>
      <c r="O32" s="65">
        <f>VLOOKUP(N32,'全国選抜ﾄﾞﾝﾄ'!$A$52:$Q$59,15,FALSE)</f>
        <v>75</v>
      </c>
      <c r="Q32" s="55">
        <f t="shared" si="3"/>
        <v>28</v>
      </c>
      <c r="R32" s="56" t="s">
        <v>8</v>
      </c>
      <c r="S32" s="65">
        <f>VLOOKUP(R32,'全国選抜ﾄﾞﾝﾄ'!$A$67:$Q$74,13,FALSE)</f>
        <v>100</v>
      </c>
      <c r="U32" s="55">
        <f t="shared" si="4"/>
        <v>28</v>
      </c>
      <c r="V32" s="56" t="s">
        <v>11</v>
      </c>
      <c r="W32" s="65">
        <f>VLOOKUP(V32,'全国選抜ﾄﾞﾝﾄ'!$A$82:$Q$89,15,FALSE)</f>
        <v>75</v>
      </c>
      <c r="Y32" s="59">
        <f t="shared" si="5"/>
        <v>29</v>
      </c>
      <c r="Z32" s="56" t="s">
        <v>8</v>
      </c>
      <c r="AA32" s="65">
        <f>VLOOKUP(Z32,'全国選抜ﾄﾞﾝﾄ'!$A$97:$Q$104,17,FALSE)</f>
        <v>108</v>
      </c>
      <c r="AC32" s="59">
        <f t="shared" si="6"/>
        <v>28</v>
      </c>
      <c r="AD32" s="56" t="s">
        <v>5</v>
      </c>
      <c r="AE32" s="65">
        <f>VLOOKUP(AD32,'全国選抜ﾄﾞﾝﾄ'!$A$112:$Q$119,11,FALSE)</f>
        <v>75</v>
      </c>
    </row>
    <row r="33" spans="1:31" ht="13.5">
      <c r="A33" s="68">
        <f>_xlfn.RANK.EQ(C33,$C$4:$C$83)</f>
        <v>30</v>
      </c>
      <c r="B33" s="56" t="s">
        <v>8</v>
      </c>
      <c r="C33" s="65">
        <f>VLOOKUP(B33,'全国選抜ﾄﾞﾝﾄ'!$A$7:$Q$14,14,FALSE)</f>
        <v>85.71428571428571</v>
      </c>
      <c r="E33" s="55">
        <f t="shared" si="0"/>
        <v>30</v>
      </c>
      <c r="F33" s="56" t="s">
        <v>9</v>
      </c>
      <c r="G33" s="65">
        <f>VLOOKUP(F33,'全国選抜ﾄﾞﾝﾄ'!$A$22:$Q$29,16,FALSE)</f>
        <v>68</v>
      </c>
      <c r="I33" s="59">
        <f t="shared" si="1"/>
        <v>30</v>
      </c>
      <c r="J33" s="56" t="s">
        <v>7</v>
      </c>
      <c r="K33" s="65">
        <f>VLOOKUP(J33,'全国選抜ﾄﾞﾝﾄ'!$A$37:$Q$44,14,FALSE)</f>
        <v>42.857142857142854</v>
      </c>
      <c r="M33" s="59">
        <f t="shared" si="2"/>
        <v>30</v>
      </c>
      <c r="N33" s="56" t="s">
        <v>9</v>
      </c>
      <c r="O33" s="65">
        <f>VLOOKUP(N33,'全国選抜ﾄﾞﾝﾄ'!$A$52:$Q$59,13,FALSE)</f>
        <v>72</v>
      </c>
      <c r="Q33" s="55">
        <f t="shared" si="3"/>
        <v>30</v>
      </c>
      <c r="R33" s="56" t="s">
        <v>4</v>
      </c>
      <c r="S33" s="65">
        <f>VLOOKUP(R33,'全国選抜ﾄﾞﾝﾄ'!$A$67:$Q$74,15,FALSE)</f>
        <v>97.5</v>
      </c>
      <c r="U33" s="55">
        <f t="shared" si="4"/>
        <v>30</v>
      </c>
      <c r="V33" s="56" t="s">
        <v>8</v>
      </c>
      <c r="W33" s="65">
        <f>VLOOKUP(V33,'全国選抜ﾄﾞﾝﾄ'!$A$82:$Q$89,13,FALSE)</f>
        <v>72</v>
      </c>
      <c r="Y33" s="59">
        <f t="shared" si="5"/>
        <v>30</v>
      </c>
      <c r="Z33" s="56" t="s">
        <v>11</v>
      </c>
      <c r="AA33" s="65">
        <f>VLOOKUP(Z33,'全国選抜ﾄﾞﾝﾄ'!$A$97:$Q$104,13,FALSE)</f>
        <v>100</v>
      </c>
      <c r="AC33" s="59">
        <f t="shared" si="6"/>
        <v>30</v>
      </c>
      <c r="AD33" s="56" t="s">
        <v>11</v>
      </c>
      <c r="AE33" s="65">
        <f>VLOOKUP(AD33,'全国選抜ﾄﾞﾝﾄ'!$A$112:$Q$119,13,FALSE)</f>
        <v>72</v>
      </c>
    </row>
    <row r="34" spans="1:31" ht="13.5">
      <c r="A34" s="68">
        <f>_xlfn.RANK.EQ(C34,$C$4:$C$83)</f>
        <v>31</v>
      </c>
      <c r="B34" s="56" t="s">
        <v>10</v>
      </c>
      <c r="C34" s="65">
        <f>VLOOKUP(B34,'全国選抜ﾄﾞﾝﾄ'!$A$7:$Q$14,12,FALSE)</f>
        <v>84</v>
      </c>
      <c r="E34" s="55">
        <f t="shared" si="0"/>
        <v>31</v>
      </c>
      <c r="F34" s="56" t="s">
        <v>9</v>
      </c>
      <c r="G34" s="65">
        <f>VLOOKUP(F34,'全国選抜ﾄﾞﾝﾄ'!$A$22:$Q$29,17,FALSE)</f>
        <v>61.2</v>
      </c>
      <c r="I34" s="59">
        <f t="shared" si="1"/>
        <v>31</v>
      </c>
      <c r="J34" s="56" t="s">
        <v>6</v>
      </c>
      <c r="K34" s="65">
        <f>VLOOKUP(J34,'全国選抜ﾄﾞﾝﾄ'!$A$37:$Q$44,10,FALSE)</f>
        <v>40</v>
      </c>
      <c r="M34" s="59">
        <f t="shared" si="2"/>
        <v>31</v>
      </c>
      <c r="N34" s="56" t="s">
        <v>10</v>
      </c>
      <c r="O34" s="65">
        <f>VLOOKUP(N34,'全国選抜ﾄﾞﾝﾄ'!$A$52:$Q$59,16,FALSE)</f>
        <v>66.66666666666667</v>
      </c>
      <c r="Q34" s="55">
        <f t="shared" si="3"/>
        <v>31</v>
      </c>
      <c r="R34" s="56" t="s">
        <v>4</v>
      </c>
      <c r="S34" s="65">
        <f>VLOOKUP(R34,'全国選抜ﾄﾞﾝﾄ'!$A$67:$Q$74,16,FALSE)</f>
        <v>86.66666666666667</v>
      </c>
      <c r="U34" s="55">
        <f t="shared" si="4"/>
        <v>31</v>
      </c>
      <c r="V34" s="56" t="s">
        <v>4</v>
      </c>
      <c r="W34" s="65">
        <f>VLOOKUP(V34,'全国選抜ﾄﾞﾝﾄ'!$A$82:$Q$89,14,FALSE)</f>
        <v>68.57142857142857</v>
      </c>
      <c r="Y34" s="59">
        <f t="shared" si="5"/>
        <v>31</v>
      </c>
      <c r="Z34" s="56" t="s">
        <v>10</v>
      </c>
      <c r="AA34" s="65">
        <f>VLOOKUP(Z34,'全国選抜ﾄﾞﾝﾄ'!$A$97:$Q$104,13,FALSE)</f>
        <v>92</v>
      </c>
      <c r="AC34" s="59">
        <f t="shared" si="6"/>
        <v>31</v>
      </c>
      <c r="AD34" s="56" t="s">
        <v>4</v>
      </c>
      <c r="AE34" s="65">
        <f>VLOOKUP(AD34,'全国選抜ﾄﾞﾝﾄ'!$A$112:$Q$119,14,FALSE)</f>
        <v>68.57142857142857</v>
      </c>
    </row>
    <row r="35" spans="1:31" ht="13.5">
      <c r="A35" s="68">
        <f>_xlfn.RANK.EQ(C35,$C$4:$C$83)</f>
        <v>32</v>
      </c>
      <c r="B35" s="56" t="s">
        <v>7</v>
      </c>
      <c r="C35" s="65">
        <f>VLOOKUP(B35,'全国選抜ﾄﾞﾝﾄ'!$A$7:$Q$14,10,FALSE)</f>
        <v>80</v>
      </c>
      <c r="E35" s="55">
        <f t="shared" si="0"/>
        <v>32</v>
      </c>
      <c r="F35" s="56" t="s">
        <v>7</v>
      </c>
      <c r="G35" s="65">
        <f>VLOOKUP(F35,'全国選抜ﾄﾞﾝﾄ'!$A$22:$Q$29,10,FALSE)</f>
        <v>60</v>
      </c>
      <c r="I35" s="59">
        <f t="shared" si="1"/>
        <v>31</v>
      </c>
      <c r="J35" s="56" t="s">
        <v>11</v>
      </c>
      <c r="K35" s="65">
        <f>VLOOKUP(J35,'全国選抜ﾄﾞﾝﾄ'!$A$37:$Q$44,13,FALSE)</f>
        <v>40</v>
      </c>
      <c r="M35" s="59">
        <f t="shared" si="2"/>
        <v>32</v>
      </c>
      <c r="N35" s="56" t="s">
        <v>9</v>
      </c>
      <c r="O35" s="65">
        <f>VLOOKUP(N35,'全国選抜ﾄﾞﾝﾄ'!$A$52:$Q$59,14,FALSE)</f>
        <v>61.714285714285715</v>
      </c>
      <c r="Q35" s="55">
        <f t="shared" si="3"/>
        <v>32</v>
      </c>
      <c r="R35" s="56" t="s">
        <v>8</v>
      </c>
      <c r="S35" s="65">
        <f>VLOOKUP(R35,'全国選抜ﾄﾞﾝﾄ'!$A$67:$Q$74,14,FALSE)</f>
        <v>85.71428571428571</v>
      </c>
      <c r="U35" s="55">
        <f t="shared" si="4"/>
        <v>32</v>
      </c>
      <c r="V35" s="56" t="s">
        <v>11</v>
      </c>
      <c r="W35" s="65">
        <f>VLOOKUP(V35,'全国選抜ﾄﾞﾝﾄ'!$A$82:$Q$89,16,FALSE)</f>
        <v>66.66666666666667</v>
      </c>
      <c r="Y35" s="59">
        <f t="shared" si="5"/>
        <v>32</v>
      </c>
      <c r="Z35" s="56" t="s">
        <v>4</v>
      </c>
      <c r="AA35" s="65">
        <f>VLOOKUP(Z35,'全国選抜ﾄﾞﾝﾄ'!$A$97:$Q$104,11,FALSE)</f>
        <v>90</v>
      </c>
      <c r="AC35" s="59">
        <f t="shared" si="6"/>
        <v>32</v>
      </c>
      <c r="AD35" s="56" t="s">
        <v>10</v>
      </c>
      <c r="AE35" s="65">
        <f>VLOOKUP(AD35,'全国選抜ﾄﾞﾝﾄ'!$A$112:$Q$119,16,FALSE)</f>
        <v>66.66666666666667</v>
      </c>
    </row>
    <row r="36" spans="1:31" ht="13.5">
      <c r="A36" s="68">
        <f>_xlfn.RANK.EQ(C36,$C$4:$C$83)</f>
        <v>33</v>
      </c>
      <c r="B36" s="56" t="s">
        <v>6</v>
      </c>
      <c r="C36" s="65">
        <f>VLOOKUP(B36,'全国選抜ﾄﾞﾝﾄ'!$A$7:$Q$14,11,FALSE)</f>
        <v>75</v>
      </c>
      <c r="E36" s="55">
        <f aca="true" t="shared" si="7" ref="E36:E67">_xlfn.RANK.EQ(G36,$G$4:$G$83)</f>
        <v>32</v>
      </c>
      <c r="F36" s="56" t="s">
        <v>5</v>
      </c>
      <c r="G36" s="65">
        <f>VLOOKUP(F36,'全国選抜ﾄﾞﾝﾄ'!$A$22:$Q$29,10,FALSE)</f>
        <v>60</v>
      </c>
      <c r="I36" s="59">
        <f aca="true" t="shared" si="8" ref="I36:I67">_xlfn.RANK.EQ(K36,$K$4:$K$83)</f>
        <v>31</v>
      </c>
      <c r="J36" s="56" t="s">
        <v>10</v>
      </c>
      <c r="K36" s="65">
        <f>VLOOKUP(J36,'全国選抜ﾄﾞﾝﾄ'!$A$37:$Q$44,10,FALSE)</f>
        <v>40</v>
      </c>
      <c r="M36" s="59">
        <f aca="true" t="shared" si="9" ref="M36:M67">_xlfn.RANK.EQ(O36,$O$4:$O$83)</f>
        <v>33</v>
      </c>
      <c r="N36" s="56" t="s">
        <v>11</v>
      </c>
      <c r="O36" s="65">
        <f>VLOOKUP(N36,'全国選抜ﾄﾞﾝﾄ'!$A$52:$Q$59,10,FALSE)</f>
        <v>60</v>
      </c>
      <c r="Q36" s="55">
        <f aca="true" t="shared" si="10" ref="Q36:Q67">_xlfn.RANK.EQ(S36,$S$4:$S$83)</f>
        <v>33</v>
      </c>
      <c r="R36" s="56" t="s">
        <v>4</v>
      </c>
      <c r="S36" s="65">
        <f>VLOOKUP(R36,'全国選抜ﾄﾞﾝﾄ'!$A$67:$Q$74,17,FALSE)</f>
        <v>78</v>
      </c>
      <c r="U36" s="55">
        <f aca="true" t="shared" si="11" ref="U36:U67">_xlfn.RANK.EQ(W36,$W$4:$W$83)</f>
        <v>33</v>
      </c>
      <c r="V36" s="56" t="s">
        <v>8</v>
      </c>
      <c r="W36" s="65">
        <f>VLOOKUP(V36,'全国選抜ﾄﾞﾝﾄ'!$A$82:$Q$89,14,FALSE)</f>
        <v>61.714285714285715</v>
      </c>
      <c r="Y36" s="59">
        <f aca="true" t="shared" si="12" ref="Y36:Y67">_xlfn.RANK.EQ(AA36,$AA$4:$AA$83)</f>
        <v>32</v>
      </c>
      <c r="Z36" s="56" t="s">
        <v>7</v>
      </c>
      <c r="AA36" s="65">
        <f>VLOOKUP(Z36,'全国選抜ﾄﾞﾝﾄ'!$A$97:$Q$104,11,FALSE)</f>
        <v>90</v>
      </c>
      <c r="AC36" s="59">
        <f aca="true" t="shared" si="13" ref="AC36:AC67">_xlfn.RANK.EQ(AE36,$AE$4:$AE$83)</f>
        <v>33</v>
      </c>
      <c r="AD36" s="56" t="s">
        <v>11</v>
      </c>
      <c r="AE36" s="65">
        <f>VLOOKUP(AD36,'全国選抜ﾄﾞﾝﾄ'!$A$112:$Q$119,14,FALSE)</f>
        <v>61.714285714285715</v>
      </c>
    </row>
    <row r="37" spans="1:31" ht="13.5">
      <c r="A37" s="68">
        <f>_xlfn.RANK.EQ(C37,$C$4:$C$83)</f>
        <v>33</v>
      </c>
      <c r="B37" s="56" t="s">
        <v>8</v>
      </c>
      <c r="C37" s="65">
        <f>VLOOKUP(B37,'全国選抜ﾄﾞﾝﾄ'!$A$7:$Q$14,15,FALSE)</f>
        <v>75</v>
      </c>
      <c r="E37" s="55">
        <f t="shared" si="7"/>
        <v>32</v>
      </c>
      <c r="F37" s="56" t="s">
        <v>6</v>
      </c>
      <c r="G37" s="65">
        <f>VLOOKUP(F37,'全国選抜ﾄﾞﾝﾄ'!$A$22:$Q$29,15,FALSE)</f>
        <v>60</v>
      </c>
      <c r="I37" s="59">
        <f t="shared" si="8"/>
        <v>34</v>
      </c>
      <c r="J37" s="56" t="s">
        <v>7</v>
      </c>
      <c r="K37" s="65">
        <f>VLOOKUP(J37,'全国選抜ﾄﾞﾝﾄ'!$A$37:$Q$44,15,FALSE)</f>
        <v>37.5</v>
      </c>
      <c r="M37" s="59">
        <f t="shared" si="9"/>
        <v>33</v>
      </c>
      <c r="N37" s="56" t="s">
        <v>6</v>
      </c>
      <c r="O37" s="65">
        <f>VLOOKUP(N37,'全国選抜ﾄﾞﾝﾄ'!$A$52:$Q$59,10,FALSE)</f>
        <v>60</v>
      </c>
      <c r="Q37" s="55">
        <f t="shared" si="10"/>
        <v>34</v>
      </c>
      <c r="R37" s="56" t="s">
        <v>6</v>
      </c>
      <c r="S37" s="65">
        <f>VLOOKUP(R37,'全国選抜ﾄﾞﾝﾄ'!$A$67:$Q$74,11,FALSE)</f>
        <v>75</v>
      </c>
      <c r="U37" s="55">
        <f t="shared" si="11"/>
        <v>34</v>
      </c>
      <c r="V37" s="56" t="s">
        <v>4</v>
      </c>
      <c r="W37" s="65">
        <f>VLOOKUP(V37,'全国選抜ﾄﾞﾝﾄ'!$A$82:$Q$89,15,FALSE)</f>
        <v>60</v>
      </c>
      <c r="Y37" s="59">
        <f t="shared" si="12"/>
        <v>34</v>
      </c>
      <c r="Z37" s="56" t="s">
        <v>11</v>
      </c>
      <c r="AA37" s="65">
        <f>VLOOKUP(Z37,'全国選抜ﾄﾞﾝﾄ'!$A$97:$Q$104,14,FALSE)</f>
        <v>85.71428571428571</v>
      </c>
      <c r="AC37" s="59">
        <f t="shared" si="13"/>
        <v>34</v>
      </c>
      <c r="AD37" s="56" t="s">
        <v>9</v>
      </c>
      <c r="AE37" s="65">
        <f>VLOOKUP(AD37,'全国選抜ﾄﾞﾝﾄ'!$A$112:$Q$119,10,FALSE)</f>
        <v>60</v>
      </c>
    </row>
    <row r="38" spans="1:31" ht="13.5">
      <c r="A38" s="68">
        <f>_xlfn.RANK.EQ(C38,$C$4:$C$83)</f>
        <v>33</v>
      </c>
      <c r="B38" s="56" t="s">
        <v>11</v>
      </c>
      <c r="C38" s="65">
        <f>VLOOKUP(B38,'全国選抜ﾄﾞﾝﾄ'!$A$7:$Q$14,11,FALSE)</f>
        <v>75</v>
      </c>
      <c r="E38" s="55">
        <f t="shared" si="7"/>
        <v>35</v>
      </c>
      <c r="F38" s="56" t="s">
        <v>6</v>
      </c>
      <c r="G38" s="65">
        <f>VLOOKUP(F38,'全国選抜ﾄﾞﾝﾄ'!$A$22:$Q$29,16,FALSE)</f>
        <v>53.333333333333336</v>
      </c>
      <c r="I38" s="59">
        <f t="shared" si="8"/>
        <v>35</v>
      </c>
      <c r="J38" s="56" t="s">
        <v>9</v>
      </c>
      <c r="K38" s="65">
        <f>VLOOKUP(J38,'全国選抜ﾄﾞﾝﾄ'!$A$37:$Q$44,12,FALSE)</f>
        <v>36</v>
      </c>
      <c r="M38" s="59">
        <f t="shared" si="9"/>
        <v>33</v>
      </c>
      <c r="N38" s="56" t="s">
        <v>7</v>
      </c>
      <c r="O38" s="65">
        <f>VLOOKUP(N38,'全国選抜ﾄﾞﾝﾄ'!$A$52:$Q$59,10,FALSE)</f>
        <v>60</v>
      </c>
      <c r="Q38" s="55">
        <f t="shared" si="10"/>
        <v>34</v>
      </c>
      <c r="R38" s="56" t="s">
        <v>8</v>
      </c>
      <c r="S38" s="65">
        <f>VLOOKUP(R38,'全国選抜ﾄﾞﾝﾄ'!$A$67:$Q$74,15,FALSE)</f>
        <v>75</v>
      </c>
      <c r="U38" s="55">
        <f t="shared" si="11"/>
        <v>34</v>
      </c>
      <c r="V38" s="56" t="s">
        <v>10</v>
      </c>
      <c r="W38" s="65">
        <f>VLOOKUP(V38,'全国選抜ﾄﾞﾝﾄ'!$A$82:$Q$89,10,FALSE)</f>
        <v>60</v>
      </c>
      <c r="Y38" s="59">
        <f t="shared" si="12"/>
        <v>35</v>
      </c>
      <c r="Z38" s="56" t="s">
        <v>10</v>
      </c>
      <c r="AA38" s="65">
        <f>VLOOKUP(Z38,'全国選抜ﾄﾞﾝﾄ'!$A$97:$Q$104,14,FALSE)</f>
        <v>78.85714285714286</v>
      </c>
      <c r="AC38" s="59">
        <f t="shared" si="13"/>
        <v>34</v>
      </c>
      <c r="AD38" s="56" t="s">
        <v>7</v>
      </c>
      <c r="AE38" s="65">
        <f>VLOOKUP(AD38,'全国選抜ﾄﾞﾝﾄ'!$A$112:$Q$119,10,FALSE)</f>
        <v>60</v>
      </c>
    </row>
    <row r="39" spans="1:31" ht="13.5">
      <c r="A39" s="68">
        <f>_xlfn.RANK.EQ(C39,$C$4:$C$83)</f>
        <v>36</v>
      </c>
      <c r="B39" s="56" t="s">
        <v>10</v>
      </c>
      <c r="C39" s="65">
        <f>VLOOKUP(B39,'全国選抜ﾄﾞﾝﾄ'!$A$7:$Q$14,13,FALSE)</f>
        <v>70</v>
      </c>
      <c r="E39" s="55">
        <f t="shared" si="7"/>
        <v>36</v>
      </c>
      <c r="F39" s="56" t="s">
        <v>6</v>
      </c>
      <c r="G39" s="65">
        <f>VLOOKUP(F39,'全国選抜ﾄﾞﾝﾄ'!$A$22:$Q$29,17,FALSE)</f>
        <v>48</v>
      </c>
      <c r="I39" s="59">
        <f t="shared" si="8"/>
        <v>36</v>
      </c>
      <c r="J39" s="56" t="s">
        <v>11</v>
      </c>
      <c r="K39" s="65">
        <f>VLOOKUP(J39,'全国選抜ﾄﾞﾝﾄ'!$A$37:$Q$44,14,FALSE)</f>
        <v>34.285714285714285</v>
      </c>
      <c r="M39" s="59">
        <f t="shared" si="9"/>
        <v>33</v>
      </c>
      <c r="N39" s="56" t="s">
        <v>10</v>
      </c>
      <c r="O39" s="65">
        <f>VLOOKUP(N39,'全国選抜ﾄﾞﾝﾄ'!$A$52:$Q$59,17,FALSE)</f>
        <v>60</v>
      </c>
      <c r="Q39" s="55">
        <f t="shared" si="10"/>
        <v>36</v>
      </c>
      <c r="R39" s="56" t="s">
        <v>8</v>
      </c>
      <c r="S39" s="65">
        <f>VLOOKUP(R39,'全国選抜ﾄﾞﾝﾄ'!$A$67:$Q$74,16,FALSE)</f>
        <v>66.66666666666667</v>
      </c>
      <c r="U39" s="55">
        <f t="shared" si="11"/>
        <v>34</v>
      </c>
      <c r="V39" s="56" t="s">
        <v>6</v>
      </c>
      <c r="W39" s="65">
        <f>VLOOKUP(V39,'全国選抜ﾄﾞﾝﾄ'!$A$82:$Q$89,12,FALSE)</f>
        <v>60</v>
      </c>
      <c r="Y39" s="59">
        <f t="shared" si="12"/>
        <v>36</v>
      </c>
      <c r="Z39" s="56" t="s">
        <v>11</v>
      </c>
      <c r="AA39" s="65">
        <f>VLOOKUP(Z39,'全国選抜ﾄﾞﾝﾄ'!$A$97:$Q$104,15,FALSE)</f>
        <v>75</v>
      </c>
      <c r="AC39" s="59">
        <f t="shared" si="13"/>
        <v>34</v>
      </c>
      <c r="AD39" s="56" t="s">
        <v>10</v>
      </c>
      <c r="AE39" s="65">
        <f>VLOOKUP(AD39,'全国選抜ﾄﾞﾝﾄ'!$A$112:$Q$119,17,FALSE)</f>
        <v>60</v>
      </c>
    </row>
    <row r="40" spans="1:31" ht="13.5">
      <c r="A40" s="68">
        <f>_xlfn.RANK.EQ(C40,$C$4:$C$83)</f>
        <v>37</v>
      </c>
      <c r="B40" s="56" t="s">
        <v>8</v>
      </c>
      <c r="C40" s="65">
        <f>VLOOKUP(B40,'全国選抜ﾄﾞﾝﾄ'!$A$7:$Q$14,16,FALSE)</f>
        <v>66.66666666666667</v>
      </c>
      <c r="E40" s="55">
        <f t="shared" si="7"/>
        <v>37</v>
      </c>
      <c r="F40" s="56" t="s">
        <v>7</v>
      </c>
      <c r="G40" s="65">
        <f>VLOOKUP(F40,'全国選抜ﾄﾞﾝﾄ'!$A$22:$Q$29,11,FALSE)</f>
        <v>45</v>
      </c>
      <c r="I40" s="59">
        <f t="shared" si="8"/>
        <v>37</v>
      </c>
      <c r="J40" s="56" t="s">
        <v>7</v>
      </c>
      <c r="K40" s="65">
        <f>VLOOKUP(J40,'全国選抜ﾄﾞﾝﾄ'!$A$37:$Q$44,16,FALSE)</f>
        <v>33.333333333333336</v>
      </c>
      <c r="M40" s="59">
        <f t="shared" si="9"/>
        <v>37</v>
      </c>
      <c r="N40" s="56" t="s">
        <v>9</v>
      </c>
      <c r="O40" s="65">
        <f>VLOOKUP(N40,'全国選抜ﾄﾞﾝﾄ'!$A$52:$Q$59,15,FALSE)</f>
        <v>54</v>
      </c>
      <c r="Q40" s="55">
        <f t="shared" si="10"/>
        <v>37</v>
      </c>
      <c r="R40" s="56" t="s">
        <v>9</v>
      </c>
      <c r="S40" s="65">
        <f>VLOOKUP(R40,'全国選抜ﾄﾞﾝﾄ'!$A$67:$Q$74,9,FALSE)</f>
        <v>60</v>
      </c>
      <c r="U40" s="55">
        <f t="shared" si="11"/>
        <v>34</v>
      </c>
      <c r="V40" s="56" t="s">
        <v>11</v>
      </c>
      <c r="W40" s="65">
        <f>VLOOKUP(V40,'全国選抜ﾄﾞﾝﾄ'!$A$82:$Q$89,17,FALSE)</f>
        <v>60</v>
      </c>
      <c r="Y40" s="59">
        <f t="shared" si="12"/>
        <v>37</v>
      </c>
      <c r="Z40" s="56" t="s">
        <v>4</v>
      </c>
      <c r="AA40" s="65">
        <f>VLOOKUP(Z40,'全国選抜ﾄﾞﾝﾄ'!$A$97:$Q$104,12,FALSE)</f>
        <v>72</v>
      </c>
      <c r="AC40" s="59">
        <f t="shared" si="13"/>
        <v>34</v>
      </c>
      <c r="AD40" s="56" t="s">
        <v>4</v>
      </c>
      <c r="AE40" s="65">
        <f>VLOOKUP(AD40,'全国選抜ﾄﾞﾝﾄ'!$A$112:$Q$119,15,FALSE)</f>
        <v>60</v>
      </c>
    </row>
    <row r="41" spans="1:31" ht="13.5">
      <c r="A41" s="68">
        <f>_xlfn.RANK.EQ(C41,$C$4:$C$83)</f>
        <v>38</v>
      </c>
      <c r="B41" s="56" t="s">
        <v>7</v>
      </c>
      <c r="C41" s="65">
        <f>VLOOKUP(B41,'全国選抜ﾄﾞﾝﾄ'!$A$7:$Q$14,11,FALSE)</f>
        <v>60</v>
      </c>
      <c r="E41" s="55">
        <f t="shared" si="7"/>
        <v>37</v>
      </c>
      <c r="F41" s="56" t="s">
        <v>5</v>
      </c>
      <c r="G41" s="65">
        <f>VLOOKUP(F41,'全国選抜ﾄﾞﾝﾄ'!$A$22:$Q$29,11,FALSE)</f>
        <v>45</v>
      </c>
      <c r="I41" s="59">
        <f t="shared" si="8"/>
        <v>38</v>
      </c>
      <c r="J41" s="56" t="s">
        <v>6</v>
      </c>
      <c r="K41" s="65">
        <f>VLOOKUP(J41,'全国選抜ﾄﾞﾝﾄ'!$A$37:$Q$44,11,FALSE)</f>
        <v>30</v>
      </c>
      <c r="M41" s="59">
        <f t="shared" si="9"/>
        <v>38</v>
      </c>
      <c r="N41" s="56" t="s">
        <v>9</v>
      </c>
      <c r="O41" s="65">
        <f>VLOOKUP(N41,'全国選抜ﾄﾞﾝﾄ'!$A$52:$Q$59,16,FALSE)</f>
        <v>48</v>
      </c>
      <c r="Q41" s="55">
        <f t="shared" si="10"/>
        <v>37</v>
      </c>
      <c r="R41" s="56" t="s">
        <v>10</v>
      </c>
      <c r="S41" s="65">
        <f>VLOOKUP(R41,'全国選抜ﾄﾞﾝﾄ'!$A$67:$Q$74,9,FALSE)</f>
        <v>60</v>
      </c>
      <c r="U41" s="55">
        <f t="shared" si="11"/>
        <v>34</v>
      </c>
      <c r="V41" s="56" t="s">
        <v>9</v>
      </c>
      <c r="W41" s="65">
        <f>VLOOKUP(V41,'全国選抜ﾄﾞﾝﾄ'!$A$82:$Q$89,10,FALSE)</f>
        <v>60</v>
      </c>
      <c r="Y41" s="59">
        <f t="shared" si="12"/>
        <v>37</v>
      </c>
      <c r="Z41" s="56" t="s">
        <v>7</v>
      </c>
      <c r="AA41" s="65">
        <f>VLOOKUP(Z41,'全国選抜ﾄﾞﾝﾄ'!$A$97:$Q$104,12,FALSE)</f>
        <v>72</v>
      </c>
      <c r="AC41" s="59">
        <f t="shared" si="13"/>
        <v>34</v>
      </c>
      <c r="AD41" s="56" t="s">
        <v>8</v>
      </c>
      <c r="AE41" s="65">
        <f>VLOOKUP(AD41,'全国選抜ﾄﾞﾝﾄ'!$A$112:$Q$119,10,FALSE)</f>
        <v>60</v>
      </c>
    </row>
    <row r="42" spans="1:31" ht="13.5">
      <c r="A42" s="68">
        <f>_xlfn.RANK.EQ(C42,$C$4:$C$83)</f>
        <v>38</v>
      </c>
      <c r="B42" s="56" t="s">
        <v>6</v>
      </c>
      <c r="C42" s="65">
        <f>VLOOKUP(B42,'全国選抜ﾄﾞﾝﾄ'!$A$7:$Q$14,12,FALSE)</f>
        <v>60</v>
      </c>
      <c r="E42" s="55">
        <f t="shared" si="7"/>
        <v>39</v>
      </c>
      <c r="F42" s="56" t="s">
        <v>7</v>
      </c>
      <c r="G42" s="65">
        <f>VLOOKUP(F42,'全国選抜ﾄﾞﾝﾄ'!$A$22:$Q$29,12,FALSE)</f>
        <v>36</v>
      </c>
      <c r="I42" s="59">
        <f t="shared" si="8"/>
        <v>38</v>
      </c>
      <c r="J42" s="56" t="s">
        <v>9</v>
      </c>
      <c r="K42" s="65">
        <f>VLOOKUP(J42,'全国選抜ﾄﾞﾝﾄ'!$A$37:$Q$44,13,FALSE)</f>
        <v>30</v>
      </c>
      <c r="M42" s="59">
        <f t="shared" si="9"/>
        <v>39</v>
      </c>
      <c r="N42" s="56" t="s">
        <v>11</v>
      </c>
      <c r="O42" s="65">
        <f>VLOOKUP(N42,'全国選抜ﾄﾞﾝﾄ'!$A$52:$Q$59,11,FALSE)</f>
        <v>45</v>
      </c>
      <c r="Q42" s="55">
        <f t="shared" si="10"/>
        <v>37</v>
      </c>
      <c r="R42" s="56" t="s">
        <v>6</v>
      </c>
      <c r="S42" s="65">
        <f>VLOOKUP(R42,'全国選抜ﾄﾞﾝﾄ'!$A$67:$Q$74,12,FALSE)</f>
        <v>60</v>
      </c>
      <c r="U42" s="55">
        <f t="shared" si="11"/>
        <v>34</v>
      </c>
      <c r="V42" s="56" t="s">
        <v>7</v>
      </c>
      <c r="W42" s="65">
        <f>VLOOKUP(V42,'全国選抜ﾄﾞﾝﾄ'!$A$82:$Q$89,10,FALSE)</f>
        <v>60</v>
      </c>
      <c r="Y42" s="59">
        <f t="shared" si="12"/>
        <v>39</v>
      </c>
      <c r="Z42" s="56" t="s">
        <v>10</v>
      </c>
      <c r="AA42" s="65">
        <f>VLOOKUP(Z42,'全国選抜ﾄﾞﾝﾄ'!$A$97:$Q$104,15,FALSE)</f>
        <v>69</v>
      </c>
      <c r="AC42" s="59">
        <f t="shared" si="13"/>
        <v>34</v>
      </c>
      <c r="AD42" s="56" t="s">
        <v>5</v>
      </c>
      <c r="AE42" s="65">
        <f>VLOOKUP(AD42,'全国選抜ﾄﾞﾝﾄ'!$A$112:$Q$119,12,FALSE)</f>
        <v>60</v>
      </c>
    </row>
    <row r="43" spans="1:31" ht="13.5">
      <c r="A43" s="68">
        <f>_xlfn.RANK.EQ(C43,$C$4:$C$83)</f>
        <v>38</v>
      </c>
      <c r="B43" s="56" t="s">
        <v>8</v>
      </c>
      <c r="C43" s="65">
        <f>VLOOKUP(B43,'全国選抜ﾄﾞﾝﾄ'!$A$7:$Q$14,17,FALSE)</f>
        <v>60</v>
      </c>
      <c r="E43" s="55">
        <f t="shared" si="7"/>
        <v>39</v>
      </c>
      <c r="F43" s="56" t="s">
        <v>5</v>
      </c>
      <c r="G43" s="65">
        <f>VLOOKUP(F43,'全国選抜ﾄﾞﾝﾄ'!$A$22:$Q$29,12,FALSE)</f>
        <v>36</v>
      </c>
      <c r="I43" s="59">
        <f t="shared" si="8"/>
        <v>38</v>
      </c>
      <c r="J43" s="56" t="s">
        <v>7</v>
      </c>
      <c r="K43" s="65">
        <f>VLOOKUP(J43,'全国選抜ﾄﾞﾝﾄ'!$A$37:$Q$44,17,FALSE)</f>
        <v>30</v>
      </c>
      <c r="M43" s="59">
        <f t="shared" si="9"/>
        <v>39</v>
      </c>
      <c r="N43" s="56" t="s">
        <v>6</v>
      </c>
      <c r="O43" s="65">
        <f>VLOOKUP(N43,'全国選抜ﾄﾞﾝﾄ'!$A$52:$Q$59,11,FALSE)</f>
        <v>45</v>
      </c>
      <c r="Q43" s="55">
        <f t="shared" si="10"/>
        <v>37</v>
      </c>
      <c r="R43" s="56" t="s">
        <v>8</v>
      </c>
      <c r="S43" s="65">
        <f>VLOOKUP(R43,'全国選抜ﾄﾞﾝﾄ'!$A$67:$Q$74,17,FALSE)</f>
        <v>60</v>
      </c>
      <c r="U43" s="55">
        <f t="shared" si="11"/>
        <v>40</v>
      </c>
      <c r="V43" s="56" t="s">
        <v>8</v>
      </c>
      <c r="W43" s="65">
        <f>VLOOKUP(V43,'全国選抜ﾄﾞﾝﾄ'!$A$82:$Q$89,15,FALSE)</f>
        <v>54</v>
      </c>
      <c r="Y43" s="59">
        <f t="shared" si="12"/>
        <v>40</v>
      </c>
      <c r="Z43" s="56" t="s">
        <v>11</v>
      </c>
      <c r="AA43" s="65">
        <f>VLOOKUP(Z43,'全国選抜ﾄﾞﾝﾄ'!$A$97:$Q$104,16,FALSE)</f>
        <v>66.66666666666667</v>
      </c>
      <c r="AC43" s="59">
        <f t="shared" si="13"/>
        <v>40</v>
      </c>
      <c r="AD43" s="56" t="s">
        <v>11</v>
      </c>
      <c r="AE43" s="65">
        <f>VLOOKUP(AD43,'全国選抜ﾄﾞﾝﾄ'!$A$112:$Q$119,15,FALSE)</f>
        <v>54</v>
      </c>
    </row>
    <row r="44" spans="1:31" ht="13.5">
      <c r="A44" s="68">
        <f>_xlfn.RANK.EQ(C44,$C$4:$C$83)</f>
        <v>38</v>
      </c>
      <c r="B44" s="56" t="s">
        <v>10</v>
      </c>
      <c r="C44" s="65">
        <f>VLOOKUP(B44,'全国選抜ﾄﾞﾝﾄ'!$A$7:$Q$14,14,FALSE)</f>
        <v>60</v>
      </c>
      <c r="E44" s="55">
        <f t="shared" si="7"/>
        <v>41</v>
      </c>
      <c r="F44" s="56" t="s">
        <v>7</v>
      </c>
      <c r="G44" s="65">
        <f>VLOOKUP(F44,'全国選抜ﾄﾞﾝﾄ'!$A$22:$Q$29,13,FALSE)</f>
        <v>30</v>
      </c>
      <c r="I44" s="59">
        <f t="shared" si="8"/>
        <v>38</v>
      </c>
      <c r="J44" s="56" t="s">
        <v>11</v>
      </c>
      <c r="K44" s="65">
        <f>VLOOKUP(J44,'全国選抜ﾄﾞﾝﾄ'!$A$37:$Q$44,15,FALSE)</f>
        <v>30</v>
      </c>
      <c r="M44" s="59">
        <f t="shared" si="9"/>
        <v>39</v>
      </c>
      <c r="N44" s="56" t="s">
        <v>7</v>
      </c>
      <c r="O44" s="65">
        <f>VLOOKUP(N44,'全国選抜ﾄﾞﾝﾄ'!$A$52:$Q$59,11,FALSE)</f>
        <v>45</v>
      </c>
      <c r="Q44" s="55">
        <f t="shared" si="10"/>
        <v>37</v>
      </c>
      <c r="R44" s="56" t="s">
        <v>5</v>
      </c>
      <c r="S44" s="65">
        <f>VLOOKUP(R44,'全国選抜ﾄﾞﾝﾄ'!$A$67:$Q$74,9,FALSE)</f>
        <v>60</v>
      </c>
      <c r="U44" s="55">
        <f t="shared" si="11"/>
        <v>41</v>
      </c>
      <c r="V44" s="56" t="s">
        <v>4</v>
      </c>
      <c r="W44" s="65">
        <f>VLOOKUP(V44,'全国選抜ﾄﾞﾝﾄ'!$A$82:$Q$89,16,FALSE)</f>
        <v>53.333333333333336</v>
      </c>
      <c r="Y44" s="59">
        <f t="shared" si="12"/>
        <v>41</v>
      </c>
      <c r="Z44" s="56" t="s">
        <v>10</v>
      </c>
      <c r="AA44" s="65">
        <f>VLOOKUP(Z44,'全国選抜ﾄﾞﾝﾄ'!$A$97:$Q$104,16,FALSE)</f>
        <v>61.333333333333336</v>
      </c>
      <c r="AC44" s="59">
        <f t="shared" si="13"/>
        <v>41</v>
      </c>
      <c r="AD44" s="56" t="s">
        <v>4</v>
      </c>
      <c r="AE44" s="65">
        <f>VLOOKUP(AD44,'全国選抜ﾄﾞﾝﾄ'!$A$112:$Q$119,16,FALSE)</f>
        <v>53.333333333333336</v>
      </c>
    </row>
    <row r="45" spans="1:31" ht="13.5">
      <c r="A45" s="68">
        <f>_xlfn.RANK.EQ(C45,$C$4:$C$83)</f>
        <v>38</v>
      </c>
      <c r="B45" s="56" t="s">
        <v>5</v>
      </c>
      <c r="C45" s="65">
        <f>VLOOKUP(B45,'全国選抜ﾄﾞﾝﾄ'!$A$7:$Q$14,9,FALSE)</f>
        <v>60</v>
      </c>
      <c r="E45" s="55">
        <f t="shared" si="7"/>
        <v>41</v>
      </c>
      <c r="F45" s="56" t="s">
        <v>5</v>
      </c>
      <c r="G45" s="65">
        <f>VLOOKUP(F45,'全国選抜ﾄﾞﾝﾄ'!$A$22:$Q$29,13,FALSE)</f>
        <v>30</v>
      </c>
      <c r="I45" s="59">
        <f t="shared" si="8"/>
        <v>38</v>
      </c>
      <c r="J45" s="56" t="s">
        <v>10</v>
      </c>
      <c r="K45" s="65">
        <f>VLOOKUP(J45,'全国選抜ﾄﾞﾝﾄ'!$A$37:$Q$44,11,FALSE)</f>
        <v>30</v>
      </c>
      <c r="M45" s="59">
        <f t="shared" si="9"/>
        <v>42</v>
      </c>
      <c r="N45" s="56" t="s">
        <v>9</v>
      </c>
      <c r="O45" s="65">
        <f>VLOOKUP(N45,'全国選抜ﾄﾞﾝﾄ'!$A$52:$Q$59,17,FALSE)</f>
        <v>43.2</v>
      </c>
      <c r="Q45" s="55">
        <f t="shared" si="10"/>
        <v>42</v>
      </c>
      <c r="R45" s="56" t="s">
        <v>6</v>
      </c>
      <c r="S45" s="65">
        <f>VLOOKUP(R45,'全国選抜ﾄﾞﾝﾄ'!$A$67:$Q$74,13,FALSE)</f>
        <v>50</v>
      </c>
      <c r="U45" s="55">
        <f t="shared" si="11"/>
        <v>42</v>
      </c>
      <c r="V45" s="56" t="s">
        <v>6</v>
      </c>
      <c r="W45" s="65">
        <f>VLOOKUP(V45,'全国選抜ﾄﾞﾝﾄ'!$A$82:$Q$89,13,FALSE)</f>
        <v>50</v>
      </c>
      <c r="Y45" s="59">
        <f t="shared" si="12"/>
        <v>42</v>
      </c>
      <c r="Z45" s="56" t="s">
        <v>9</v>
      </c>
      <c r="AA45" s="65">
        <f>VLOOKUP(Z45,'全国選抜ﾄﾞﾝﾄ'!$A$97:$Q$104,9,FALSE)</f>
        <v>60</v>
      </c>
      <c r="AC45" s="59">
        <f t="shared" si="13"/>
        <v>42</v>
      </c>
      <c r="AD45" s="56" t="s">
        <v>5</v>
      </c>
      <c r="AE45" s="65">
        <f>VLOOKUP(AD45,'全国選抜ﾄﾞﾝﾄ'!$A$112:$Q$119,13,FALSE)</f>
        <v>50</v>
      </c>
    </row>
    <row r="46" spans="1:31" ht="13.5">
      <c r="A46" s="68">
        <f>_xlfn.RANK.EQ(C46,$C$4:$C$83)</f>
        <v>38</v>
      </c>
      <c r="B46" s="56" t="s">
        <v>11</v>
      </c>
      <c r="C46" s="65">
        <f>VLOOKUP(B46,'全国選抜ﾄﾞﾝﾄ'!$A$7:$Q$14,12,FALSE)</f>
        <v>60</v>
      </c>
      <c r="E46" s="55">
        <f t="shared" si="7"/>
        <v>43</v>
      </c>
      <c r="F46" s="56" t="s">
        <v>7</v>
      </c>
      <c r="G46" s="65">
        <f>VLOOKUP(F46,'全国選抜ﾄﾞﾝﾄ'!$A$22:$Q$29,14,FALSE)</f>
        <v>25.714285714285715</v>
      </c>
      <c r="I46" s="59">
        <f t="shared" si="8"/>
        <v>43</v>
      </c>
      <c r="J46" s="56" t="s">
        <v>11</v>
      </c>
      <c r="K46" s="65">
        <f>VLOOKUP(J46,'全国選抜ﾄﾞﾝﾄ'!$A$37:$Q$44,16,FALSE)</f>
        <v>26.666666666666668</v>
      </c>
      <c r="M46" s="59">
        <f t="shared" si="9"/>
        <v>43</v>
      </c>
      <c r="N46" s="56" t="s">
        <v>11</v>
      </c>
      <c r="O46" s="65">
        <f>VLOOKUP(N46,'全国選抜ﾄﾞﾝﾄ'!$A$52:$Q$59,12,FALSE)</f>
        <v>36</v>
      </c>
      <c r="Q46" s="55">
        <f t="shared" si="10"/>
        <v>43</v>
      </c>
      <c r="R46" s="56" t="s">
        <v>6</v>
      </c>
      <c r="S46" s="65">
        <f>VLOOKUP(R46,'全国選抜ﾄﾞﾝﾄ'!$A$67:$Q$74,14,FALSE)</f>
        <v>42.857142857142854</v>
      </c>
      <c r="U46" s="55">
        <f t="shared" si="11"/>
        <v>43</v>
      </c>
      <c r="V46" s="56" t="s">
        <v>4</v>
      </c>
      <c r="W46" s="65">
        <f>VLOOKUP(V46,'全国選抜ﾄﾞﾝﾄ'!$A$82:$Q$89,17,FALSE)</f>
        <v>48</v>
      </c>
      <c r="Y46" s="59">
        <f t="shared" si="12"/>
        <v>42</v>
      </c>
      <c r="Z46" s="56" t="s">
        <v>4</v>
      </c>
      <c r="AA46" s="65">
        <f>VLOOKUP(Z46,'全国選抜ﾄﾞﾝﾄ'!$A$97:$Q$104,13,FALSE)</f>
        <v>60</v>
      </c>
      <c r="AC46" s="59">
        <f t="shared" si="13"/>
        <v>43</v>
      </c>
      <c r="AD46" s="56" t="s">
        <v>4</v>
      </c>
      <c r="AE46" s="65">
        <f>VLOOKUP(AD46,'全国選抜ﾄﾞﾝﾄ'!$A$112:$Q$119,17,FALSE)</f>
        <v>48</v>
      </c>
    </row>
    <row r="47" spans="1:31" ht="13.5">
      <c r="A47" s="68">
        <f>_xlfn.RANK.EQ(C47,$C$4:$C$83)</f>
        <v>44</v>
      </c>
      <c r="B47" s="56" t="s">
        <v>10</v>
      </c>
      <c r="C47" s="65">
        <f>VLOOKUP(B47,'全国選抜ﾄﾞﾝﾄ'!$A$7:$Q$14,15,FALSE)</f>
        <v>52.5</v>
      </c>
      <c r="E47" s="55">
        <f t="shared" si="7"/>
        <v>43</v>
      </c>
      <c r="F47" s="56" t="s">
        <v>5</v>
      </c>
      <c r="G47" s="65">
        <f>VLOOKUP(F47,'全国選抜ﾄﾞﾝﾄ'!$A$22:$Q$29,14,FALSE)</f>
        <v>25.714285714285715</v>
      </c>
      <c r="I47" s="59">
        <f t="shared" si="8"/>
        <v>44</v>
      </c>
      <c r="J47" s="56" t="s">
        <v>9</v>
      </c>
      <c r="K47" s="65">
        <f>VLOOKUP(J47,'全国選抜ﾄﾞﾝﾄ'!$A$37:$Q$44,14,FALSE)</f>
        <v>25.714285714285715</v>
      </c>
      <c r="M47" s="59">
        <f t="shared" si="9"/>
        <v>43</v>
      </c>
      <c r="N47" s="56" t="s">
        <v>6</v>
      </c>
      <c r="O47" s="65">
        <f>VLOOKUP(N47,'全国選抜ﾄﾞﾝﾄ'!$A$52:$Q$59,12,FALSE)</f>
        <v>36</v>
      </c>
      <c r="Q47" s="55">
        <f t="shared" si="10"/>
        <v>44</v>
      </c>
      <c r="R47" s="56" t="s">
        <v>9</v>
      </c>
      <c r="S47" s="65">
        <f>VLOOKUP(R47,'全国選抜ﾄﾞﾝﾄ'!$A$67:$Q$74,10,FALSE)</f>
        <v>40</v>
      </c>
      <c r="U47" s="55">
        <f t="shared" si="11"/>
        <v>43</v>
      </c>
      <c r="V47" s="56" t="s">
        <v>8</v>
      </c>
      <c r="W47" s="65">
        <f>VLOOKUP(V47,'全国選抜ﾄﾞﾝﾄ'!$A$82:$Q$89,16,FALSE)</f>
        <v>48</v>
      </c>
      <c r="Y47" s="59">
        <f t="shared" si="12"/>
        <v>42</v>
      </c>
      <c r="Z47" s="56" t="s">
        <v>6</v>
      </c>
      <c r="AA47" s="65">
        <f>VLOOKUP(Z47,'全国選抜ﾄﾞﾝﾄ'!$A$97:$Q$104,9,FALSE)</f>
        <v>60</v>
      </c>
      <c r="AC47" s="59">
        <f t="shared" si="13"/>
        <v>43</v>
      </c>
      <c r="AD47" s="56" t="s">
        <v>11</v>
      </c>
      <c r="AE47" s="65">
        <f>VLOOKUP(AD47,'全国選抜ﾄﾞﾝﾄ'!$A$112:$Q$119,16,FALSE)</f>
        <v>48</v>
      </c>
    </row>
    <row r="48" spans="1:31" ht="13.5">
      <c r="A48" s="68">
        <f>_xlfn.RANK.EQ(C48,$C$4:$C$83)</f>
        <v>45</v>
      </c>
      <c r="B48" s="56" t="s">
        <v>6</v>
      </c>
      <c r="C48" s="65">
        <f>VLOOKUP(B48,'全国選抜ﾄﾞﾝﾄ'!$A$7:$Q$14,13,FALSE)</f>
        <v>50</v>
      </c>
      <c r="E48" s="55">
        <f t="shared" si="7"/>
        <v>45</v>
      </c>
      <c r="F48" s="56" t="s">
        <v>7</v>
      </c>
      <c r="G48" s="65">
        <f>VLOOKUP(F48,'全国選抜ﾄﾞﾝﾄ'!$A$22:$Q$29,15,FALSE)</f>
        <v>22.5</v>
      </c>
      <c r="I48" s="59">
        <f t="shared" si="8"/>
        <v>45</v>
      </c>
      <c r="J48" s="56" t="s">
        <v>6</v>
      </c>
      <c r="K48" s="65">
        <f>VLOOKUP(J48,'全国選抜ﾄﾞﾝﾄ'!$A$37:$Q$44,12,FALSE)</f>
        <v>24</v>
      </c>
      <c r="M48" s="59">
        <f t="shared" si="9"/>
        <v>43</v>
      </c>
      <c r="N48" s="56" t="s">
        <v>7</v>
      </c>
      <c r="O48" s="65">
        <f>VLOOKUP(N48,'全国選抜ﾄﾞﾝﾄ'!$A$52:$Q$59,12,FALSE)</f>
        <v>36</v>
      </c>
      <c r="Q48" s="55">
        <f t="shared" si="10"/>
        <v>44</v>
      </c>
      <c r="R48" s="56" t="s">
        <v>10</v>
      </c>
      <c r="S48" s="65">
        <f>VLOOKUP(R48,'全国選抜ﾄﾞﾝﾄ'!$A$67:$Q$74,10,FALSE)</f>
        <v>40</v>
      </c>
      <c r="U48" s="55">
        <f t="shared" si="11"/>
        <v>45</v>
      </c>
      <c r="V48" s="56" t="s">
        <v>10</v>
      </c>
      <c r="W48" s="65">
        <f>VLOOKUP(V48,'全国選抜ﾄﾞﾝﾄ'!$A$82:$Q$89,11,FALSE)</f>
        <v>45</v>
      </c>
      <c r="Y48" s="59">
        <f t="shared" si="12"/>
        <v>42</v>
      </c>
      <c r="Z48" s="56" t="s">
        <v>7</v>
      </c>
      <c r="AA48" s="65">
        <f>VLOOKUP(Z48,'全国選抜ﾄﾞﾝﾄ'!$A$97:$Q$104,13,FALSE)</f>
        <v>60</v>
      </c>
      <c r="AC48" s="59">
        <f t="shared" si="13"/>
        <v>45</v>
      </c>
      <c r="AD48" s="56" t="s">
        <v>9</v>
      </c>
      <c r="AE48" s="65">
        <f>VLOOKUP(AD48,'全国選抜ﾄﾞﾝﾄ'!$A$112:$Q$119,11,FALSE)</f>
        <v>45</v>
      </c>
    </row>
    <row r="49" spans="1:31" ht="13.5">
      <c r="A49" s="68">
        <f>_xlfn.RANK.EQ(C49,$C$4:$C$83)</f>
        <v>45</v>
      </c>
      <c r="B49" s="56" t="s">
        <v>11</v>
      </c>
      <c r="C49" s="65">
        <f>VLOOKUP(B49,'全国選抜ﾄﾞﾝﾄ'!$A$7:$Q$14,13,FALSE)</f>
        <v>50</v>
      </c>
      <c r="E49" s="55">
        <f t="shared" si="7"/>
        <v>45</v>
      </c>
      <c r="F49" s="56" t="s">
        <v>5</v>
      </c>
      <c r="G49" s="65">
        <f>VLOOKUP(F49,'全国選抜ﾄﾞﾝﾄ'!$A$22:$Q$29,15,FALSE)</f>
        <v>22.5</v>
      </c>
      <c r="I49" s="59">
        <f t="shared" si="8"/>
        <v>45</v>
      </c>
      <c r="J49" s="56" t="s">
        <v>11</v>
      </c>
      <c r="K49" s="65">
        <f>VLOOKUP(J49,'全国選抜ﾄﾞﾝﾄ'!$A$37:$Q$44,17,FALSE)</f>
        <v>24</v>
      </c>
      <c r="M49" s="59">
        <f t="shared" si="9"/>
        <v>46</v>
      </c>
      <c r="N49" s="56" t="s">
        <v>11</v>
      </c>
      <c r="O49" s="65">
        <f>VLOOKUP(N49,'全国選抜ﾄﾞﾝﾄ'!$A$52:$Q$59,13,FALSE)</f>
        <v>30</v>
      </c>
      <c r="Q49" s="55">
        <f t="shared" si="10"/>
        <v>44</v>
      </c>
      <c r="R49" s="56" t="s">
        <v>5</v>
      </c>
      <c r="S49" s="65">
        <f>VLOOKUP(R49,'全国選抜ﾄﾞﾝﾄ'!$A$67:$Q$74,10,FALSE)</f>
        <v>40</v>
      </c>
      <c r="U49" s="55">
        <f t="shared" si="11"/>
        <v>45</v>
      </c>
      <c r="V49" s="56" t="s">
        <v>9</v>
      </c>
      <c r="W49" s="65">
        <f>VLOOKUP(V49,'全国選抜ﾄﾞﾝﾄ'!$A$82:$Q$89,11,FALSE)</f>
        <v>45</v>
      </c>
      <c r="Y49" s="59">
        <f t="shared" si="12"/>
        <v>42</v>
      </c>
      <c r="Z49" s="56" t="s">
        <v>11</v>
      </c>
      <c r="AA49" s="65">
        <f>VLOOKUP(Z49,'全国選抜ﾄﾞﾝﾄ'!$A$97:$Q$104,17,FALSE)</f>
        <v>60</v>
      </c>
      <c r="AC49" s="59">
        <f t="shared" si="13"/>
        <v>45</v>
      </c>
      <c r="AD49" s="56" t="s">
        <v>7</v>
      </c>
      <c r="AE49" s="65">
        <f>VLOOKUP(AD49,'全国選抜ﾄﾞﾝﾄ'!$A$112:$Q$119,11,FALSE)</f>
        <v>45</v>
      </c>
    </row>
    <row r="50" spans="1:31" ht="13.5">
      <c r="A50" s="68">
        <f>_xlfn.RANK.EQ(C50,$C$4:$C$83)</f>
        <v>47</v>
      </c>
      <c r="B50" s="56" t="s">
        <v>7</v>
      </c>
      <c r="C50" s="65">
        <f>VLOOKUP(B50,'全国選抜ﾄﾞﾝﾄ'!$A$7:$Q$14,12,FALSE)</f>
        <v>48</v>
      </c>
      <c r="E50" s="55">
        <f t="shared" si="7"/>
        <v>47</v>
      </c>
      <c r="F50" s="56" t="s">
        <v>7</v>
      </c>
      <c r="G50" s="65">
        <f>VLOOKUP(F50,'全国選抜ﾄﾞﾝﾄ'!$A$22:$Q$29,16,FALSE)</f>
        <v>20</v>
      </c>
      <c r="I50" s="59">
        <f t="shared" si="8"/>
        <v>45</v>
      </c>
      <c r="J50" s="56" t="s">
        <v>10</v>
      </c>
      <c r="K50" s="65">
        <f>VLOOKUP(J50,'全国選抜ﾄﾞﾝﾄ'!$A$37:$Q$44,12,FALSE)</f>
        <v>24</v>
      </c>
      <c r="M50" s="59">
        <f t="shared" si="9"/>
        <v>46</v>
      </c>
      <c r="N50" s="56" t="s">
        <v>6</v>
      </c>
      <c r="O50" s="65">
        <f>VLOOKUP(N50,'全国選抜ﾄﾞﾝﾄ'!$A$52:$Q$59,13,FALSE)</f>
        <v>30</v>
      </c>
      <c r="Q50" s="55">
        <f t="shared" si="10"/>
        <v>47</v>
      </c>
      <c r="R50" s="56" t="s">
        <v>6</v>
      </c>
      <c r="S50" s="65">
        <f>VLOOKUP(R50,'全国選抜ﾄﾞﾝﾄ'!$A$67:$Q$74,15,FALSE)</f>
        <v>37.5</v>
      </c>
      <c r="U50" s="55">
        <f t="shared" si="11"/>
        <v>45</v>
      </c>
      <c r="V50" s="56" t="s">
        <v>7</v>
      </c>
      <c r="W50" s="65">
        <f>VLOOKUP(V50,'全国選抜ﾄﾞﾝﾄ'!$A$82:$Q$89,11,FALSE)</f>
        <v>45</v>
      </c>
      <c r="Y50" s="59">
        <f t="shared" si="12"/>
        <v>42</v>
      </c>
      <c r="Z50" s="56" t="s">
        <v>5</v>
      </c>
      <c r="AA50" s="65">
        <f>VLOOKUP(Z50,'全国選抜ﾄﾞﾝﾄ'!$A$97:$Q$104,9,FALSE)</f>
        <v>60</v>
      </c>
      <c r="AC50" s="59">
        <f t="shared" si="13"/>
        <v>45</v>
      </c>
      <c r="AD50" s="56" t="s">
        <v>8</v>
      </c>
      <c r="AE50" s="65">
        <f>VLOOKUP(AD50,'全国選抜ﾄﾞﾝﾄ'!$A$112:$Q$119,11,FALSE)</f>
        <v>45</v>
      </c>
    </row>
    <row r="51" spans="1:31" ht="13.5">
      <c r="A51" s="68">
        <f>_xlfn.RANK.EQ(C51,$C$4:$C$83)</f>
        <v>48</v>
      </c>
      <c r="B51" s="56" t="s">
        <v>10</v>
      </c>
      <c r="C51" s="65">
        <f>VLOOKUP(B51,'全国選抜ﾄﾞﾝﾄ'!$A$7:$Q$14,16,FALSE)</f>
        <v>46.666666666666664</v>
      </c>
      <c r="E51" s="55">
        <f t="shared" si="7"/>
        <v>47</v>
      </c>
      <c r="F51" s="56" t="s">
        <v>5</v>
      </c>
      <c r="G51" s="65">
        <f>VLOOKUP(F51,'全国選抜ﾄﾞﾝﾄ'!$A$22:$Q$29,16,FALSE)</f>
        <v>20</v>
      </c>
      <c r="I51" s="59">
        <f t="shared" si="8"/>
        <v>48</v>
      </c>
      <c r="J51" s="56" t="s">
        <v>9</v>
      </c>
      <c r="K51" s="65">
        <f>VLOOKUP(J51,'全国選抜ﾄﾞﾝﾄ'!$A$37:$Q$44,15,FALSE)</f>
        <v>22.5</v>
      </c>
      <c r="M51" s="59">
        <f t="shared" si="9"/>
        <v>46</v>
      </c>
      <c r="N51" s="56" t="s">
        <v>7</v>
      </c>
      <c r="O51" s="65">
        <f>VLOOKUP(N51,'全国選抜ﾄﾞﾝﾄ'!$A$52:$Q$59,13,FALSE)</f>
        <v>30</v>
      </c>
      <c r="Q51" s="55">
        <f t="shared" si="10"/>
        <v>48</v>
      </c>
      <c r="R51" s="56" t="s">
        <v>6</v>
      </c>
      <c r="S51" s="65">
        <f>VLOOKUP(R51,'全国選抜ﾄﾞﾝﾄ'!$A$67:$Q$74,16,FALSE)</f>
        <v>33.333333333333336</v>
      </c>
      <c r="U51" s="55">
        <f t="shared" si="11"/>
        <v>48</v>
      </c>
      <c r="V51" s="56" t="s">
        <v>8</v>
      </c>
      <c r="W51" s="65">
        <f>VLOOKUP(V51,'全国選抜ﾄﾞﾝﾄ'!$A$82:$Q$89,17,FALSE)</f>
        <v>43.2</v>
      </c>
      <c r="Y51" s="59">
        <f t="shared" si="12"/>
        <v>48</v>
      </c>
      <c r="Z51" s="56" t="s">
        <v>10</v>
      </c>
      <c r="AA51" s="65">
        <f>VLOOKUP(Z51,'全国選抜ﾄﾞﾝﾄ'!$A$97:$Q$104,17,FALSE)</f>
        <v>55.2</v>
      </c>
      <c r="AC51" s="59">
        <f t="shared" si="13"/>
        <v>48</v>
      </c>
      <c r="AD51" s="56" t="s">
        <v>11</v>
      </c>
      <c r="AE51" s="65">
        <f>VLOOKUP(AD51,'全国選抜ﾄﾞﾝﾄ'!$A$112:$Q$119,17,FALSE)</f>
        <v>43.2</v>
      </c>
    </row>
    <row r="52" spans="1:31" ht="13.5">
      <c r="A52" s="68">
        <f>_xlfn.RANK.EQ(C52,$C$4:$C$83)</f>
        <v>49</v>
      </c>
      <c r="B52" s="56" t="s">
        <v>6</v>
      </c>
      <c r="C52" s="65">
        <f>VLOOKUP(B52,'全国選抜ﾄﾞﾝﾄ'!$A$7:$Q$14,14,FALSE)</f>
        <v>42.857142857142854</v>
      </c>
      <c r="E52" s="55">
        <f t="shared" si="7"/>
        <v>49</v>
      </c>
      <c r="F52" s="56" t="s">
        <v>7</v>
      </c>
      <c r="G52" s="65">
        <f>VLOOKUP(F52,'全国選抜ﾄﾞﾝﾄ'!$A$22:$Q$29,17,FALSE)</f>
        <v>18</v>
      </c>
      <c r="I52" s="59">
        <f t="shared" si="8"/>
        <v>49</v>
      </c>
      <c r="J52" s="56" t="s">
        <v>6</v>
      </c>
      <c r="K52" s="65">
        <f>VLOOKUP(J52,'全国選抜ﾄﾞﾝﾄ'!$A$37:$Q$44,13,FALSE)</f>
        <v>20</v>
      </c>
      <c r="M52" s="59">
        <f t="shared" si="9"/>
        <v>49</v>
      </c>
      <c r="N52" s="56" t="s">
        <v>11</v>
      </c>
      <c r="O52" s="65">
        <f>VLOOKUP(N52,'全国選抜ﾄﾞﾝﾄ'!$A$52:$Q$59,14,FALSE)</f>
        <v>25.714285714285715</v>
      </c>
      <c r="Q52" s="55">
        <f t="shared" si="10"/>
        <v>49</v>
      </c>
      <c r="R52" s="56" t="s">
        <v>9</v>
      </c>
      <c r="S52" s="65">
        <f>VLOOKUP(R52,'全国選抜ﾄﾞﾝﾄ'!$A$67:$Q$74,11,FALSE)</f>
        <v>30</v>
      </c>
      <c r="U52" s="55">
        <f t="shared" si="11"/>
        <v>49</v>
      </c>
      <c r="V52" s="56" t="s">
        <v>6</v>
      </c>
      <c r="W52" s="65">
        <f>VLOOKUP(V52,'全国選抜ﾄﾞﾝﾄ'!$A$82:$Q$89,14,FALSE)</f>
        <v>42.857142857142854</v>
      </c>
      <c r="Y52" s="59">
        <f t="shared" si="12"/>
        <v>49</v>
      </c>
      <c r="Z52" s="56" t="s">
        <v>4</v>
      </c>
      <c r="AA52" s="65">
        <f>VLOOKUP(Z52,'全国選抜ﾄﾞﾝﾄ'!$A$97:$Q$104,14,FALSE)</f>
        <v>51.42857142857143</v>
      </c>
      <c r="AC52" s="59">
        <f t="shared" si="13"/>
        <v>49</v>
      </c>
      <c r="AD52" s="56" t="s">
        <v>5</v>
      </c>
      <c r="AE52" s="65">
        <f>VLOOKUP(AD52,'全国選抜ﾄﾞﾝﾄ'!$A$112:$Q$119,14,FALSE)</f>
        <v>42.857142857142854</v>
      </c>
    </row>
    <row r="53" spans="1:31" ht="13.5">
      <c r="A53" s="68">
        <f>_xlfn.RANK.EQ(C53,$C$4:$C$83)</f>
        <v>49</v>
      </c>
      <c r="B53" s="56" t="s">
        <v>11</v>
      </c>
      <c r="C53" s="65">
        <f>VLOOKUP(B53,'全国選抜ﾄﾞﾝﾄ'!$A$7:$Q$14,14,FALSE)</f>
        <v>42.857142857142854</v>
      </c>
      <c r="E53" s="55">
        <f t="shared" si="7"/>
        <v>49</v>
      </c>
      <c r="F53" s="56" t="s">
        <v>5</v>
      </c>
      <c r="G53" s="65">
        <f>VLOOKUP(F53,'全国選抜ﾄﾞﾝﾄ'!$A$22:$Q$29,17,FALSE)</f>
        <v>18</v>
      </c>
      <c r="I53" s="59">
        <f t="shared" si="8"/>
        <v>49</v>
      </c>
      <c r="J53" s="56" t="s">
        <v>9</v>
      </c>
      <c r="K53" s="65">
        <f>VLOOKUP(J53,'全国選抜ﾄﾞﾝﾄ'!$A$37:$Q$44,16,FALSE)</f>
        <v>20</v>
      </c>
      <c r="M53" s="59">
        <f t="shared" si="9"/>
        <v>49</v>
      </c>
      <c r="N53" s="56" t="s">
        <v>6</v>
      </c>
      <c r="O53" s="65">
        <f>VLOOKUP(N53,'全国選抜ﾄﾞﾝﾄ'!$A$52:$Q$59,14,FALSE)</f>
        <v>25.714285714285715</v>
      </c>
      <c r="Q53" s="55">
        <f t="shared" si="10"/>
        <v>49</v>
      </c>
      <c r="R53" s="56" t="s">
        <v>10</v>
      </c>
      <c r="S53" s="65">
        <f>VLOOKUP(R53,'全国選抜ﾄﾞﾝﾄ'!$A$67:$Q$74,11,FALSE)</f>
        <v>30</v>
      </c>
      <c r="U53" s="55">
        <f t="shared" si="11"/>
        <v>50</v>
      </c>
      <c r="V53" s="56" t="s">
        <v>6</v>
      </c>
      <c r="W53" s="65">
        <f>VLOOKUP(V53,'全国選抜ﾄﾞﾝﾄ'!$A$82:$Q$89,15,FALSE)</f>
        <v>37.5</v>
      </c>
      <c r="Y53" s="59">
        <f t="shared" si="12"/>
        <v>49</v>
      </c>
      <c r="Z53" s="56" t="s">
        <v>7</v>
      </c>
      <c r="AA53" s="65">
        <f>VLOOKUP(Z53,'全国選抜ﾄﾞﾝﾄ'!$A$97:$Q$104,14,FALSE)</f>
        <v>51.42857142857143</v>
      </c>
      <c r="AC53" s="59">
        <f t="shared" si="13"/>
        <v>50</v>
      </c>
      <c r="AD53" s="56" t="s">
        <v>5</v>
      </c>
      <c r="AE53" s="65">
        <f>VLOOKUP(AD53,'全国選抜ﾄﾞﾝﾄ'!$A$112:$Q$119,15,FALSE)</f>
        <v>37.5</v>
      </c>
    </row>
    <row r="54" spans="1:31" ht="13.5">
      <c r="A54" s="68">
        <f>_xlfn.RANK.EQ(C54,$C$4:$C$83)</f>
        <v>51</v>
      </c>
      <c r="B54" s="56" t="s">
        <v>10</v>
      </c>
      <c r="C54" s="65">
        <f>VLOOKUP(B54,'全国選抜ﾄﾞﾝﾄ'!$A$7:$Q$14,17,FALSE)</f>
        <v>42</v>
      </c>
      <c r="E54" s="66">
        <f t="shared" si="7"/>
        <v>51</v>
      </c>
      <c r="F54" s="26" t="s">
        <v>10</v>
      </c>
      <c r="G54" s="65">
        <f>VLOOKUP(F54,'全国選抜ﾄﾞﾝﾄ'!$A$22:$Q$29,8,FALSE)</f>
        <v>0</v>
      </c>
      <c r="I54" s="59">
        <f t="shared" si="8"/>
        <v>49</v>
      </c>
      <c r="J54" s="56" t="s">
        <v>10</v>
      </c>
      <c r="K54" s="65">
        <f>VLOOKUP(J54,'全国選抜ﾄﾞﾝﾄ'!$A$37:$Q$44,13,FALSE)</f>
        <v>20</v>
      </c>
      <c r="M54" s="59">
        <f t="shared" si="9"/>
        <v>49</v>
      </c>
      <c r="N54" s="56" t="s">
        <v>7</v>
      </c>
      <c r="O54" s="65">
        <f>VLOOKUP(N54,'全国選抜ﾄﾞﾝﾄ'!$A$52:$Q$59,14,FALSE)</f>
        <v>25.714285714285715</v>
      </c>
      <c r="Q54" s="55">
        <f t="shared" si="10"/>
        <v>49</v>
      </c>
      <c r="R54" s="56" t="s">
        <v>6</v>
      </c>
      <c r="S54" s="65">
        <f>VLOOKUP(R54,'全国選抜ﾄﾞﾝﾄ'!$A$67:$Q$74,17,FALSE)</f>
        <v>30</v>
      </c>
      <c r="U54" s="55">
        <f t="shared" si="11"/>
        <v>51</v>
      </c>
      <c r="V54" s="56" t="s">
        <v>10</v>
      </c>
      <c r="W54" s="65">
        <f>VLOOKUP(V54,'全国選抜ﾄﾞﾝﾄ'!$A$82:$Q$89,12,FALSE)</f>
        <v>36</v>
      </c>
      <c r="Y54" s="59">
        <f t="shared" si="12"/>
        <v>51</v>
      </c>
      <c r="Z54" s="56" t="s">
        <v>4</v>
      </c>
      <c r="AA54" s="65">
        <f>VLOOKUP(Z54,'全国選抜ﾄﾞﾝﾄ'!$A$97:$Q$104,15,FALSE)</f>
        <v>45</v>
      </c>
      <c r="AC54" s="59">
        <f t="shared" si="13"/>
        <v>51</v>
      </c>
      <c r="AD54" s="56" t="s">
        <v>9</v>
      </c>
      <c r="AE54" s="65">
        <f>VLOOKUP(AD54,'全国選抜ﾄﾞﾝﾄ'!$A$112:$Q$119,12,FALSE)</f>
        <v>36</v>
      </c>
    </row>
    <row r="55" spans="1:31" ht="13.5">
      <c r="A55" s="68">
        <f>_xlfn.RANK.EQ(C55,$C$4:$C$83)</f>
        <v>52</v>
      </c>
      <c r="B55" s="56" t="s">
        <v>7</v>
      </c>
      <c r="C55" s="65">
        <f>VLOOKUP(B55,'全国選抜ﾄﾞﾝﾄ'!$A$7:$Q$14,13,FALSE)</f>
        <v>40</v>
      </c>
      <c r="E55" s="55">
        <f t="shared" si="7"/>
        <v>51</v>
      </c>
      <c r="F55" s="56" t="s">
        <v>8</v>
      </c>
      <c r="G55" s="65">
        <f>VLOOKUP(F55,'全国選抜ﾄﾞﾝﾄ'!$A$22:$Q$29,8,FALSE)</f>
        <v>0</v>
      </c>
      <c r="I55" s="59">
        <f t="shared" si="8"/>
        <v>52</v>
      </c>
      <c r="J55" s="56" t="s">
        <v>9</v>
      </c>
      <c r="K55" s="65">
        <f>VLOOKUP(J55,'全国選抜ﾄﾞﾝﾄ'!$A$37:$Q$44,17,FALSE)</f>
        <v>18</v>
      </c>
      <c r="M55" s="59">
        <f t="shared" si="9"/>
        <v>52</v>
      </c>
      <c r="N55" s="56" t="s">
        <v>11</v>
      </c>
      <c r="O55" s="65">
        <f>VLOOKUP(N55,'全国選抜ﾄﾞﾝﾄ'!$A$52:$Q$59,15,FALSE)</f>
        <v>22.5</v>
      </c>
      <c r="Q55" s="55">
        <f t="shared" si="10"/>
        <v>49</v>
      </c>
      <c r="R55" s="56" t="s">
        <v>5</v>
      </c>
      <c r="S55" s="65">
        <f>VLOOKUP(R55,'全国選抜ﾄﾞﾝﾄ'!$A$67:$Q$74,11,FALSE)</f>
        <v>30</v>
      </c>
      <c r="U55" s="55">
        <f t="shared" si="11"/>
        <v>51</v>
      </c>
      <c r="V55" s="56" t="s">
        <v>9</v>
      </c>
      <c r="W55" s="65">
        <f>VLOOKUP(V55,'全国選抜ﾄﾞﾝﾄ'!$A$82:$Q$89,12,FALSE)</f>
        <v>36</v>
      </c>
      <c r="Y55" s="59">
        <f t="shared" si="12"/>
        <v>51</v>
      </c>
      <c r="Z55" s="56" t="s">
        <v>7</v>
      </c>
      <c r="AA55" s="65">
        <f>VLOOKUP(Z55,'全国選抜ﾄﾞﾝﾄ'!$A$97:$Q$104,15,FALSE)</f>
        <v>45</v>
      </c>
      <c r="AC55" s="59">
        <f t="shared" si="13"/>
        <v>51</v>
      </c>
      <c r="AD55" s="56" t="s">
        <v>7</v>
      </c>
      <c r="AE55" s="65">
        <f>VLOOKUP(AD55,'全国選抜ﾄﾞﾝﾄ'!$A$112:$Q$119,12,FALSE)</f>
        <v>36</v>
      </c>
    </row>
    <row r="56" spans="1:31" ht="13.5">
      <c r="A56" s="68">
        <f>_xlfn.RANK.EQ(C56,$C$4:$C$83)</f>
        <v>52</v>
      </c>
      <c r="B56" s="56" t="s">
        <v>5</v>
      </c>
      <c r="C56" s="65">
        <f>VLOOKUP(B56,'全国選抜ﾄﾞﾝﾄ'!$A$7:$Q$14,10,FALSE)</f>
        <v>40</v>
      </c>
      <c r="E56" s="55">
        <f t="shared" si="7"/>
        <v>51</v>
      </c>
      <c r="F56" s="26" t="s">
        <v>10</v>
      </c>
      <c r="G56" s="65">
        <f>VLOOKUP(F56,'全国選抜ﾄﾞﾝﾄ'!$A$22:$Q$29,9,FALSE)</f>
        <v>0</v>
      </c>
      <c r="I56" s="59">
        <f t="shared" si="8"/>
        <v>53</v>
      </c>
      <c r="J56" s="56" t="s">
        <v>6</v>
      </c>
      <c r="K56" s="65">
        <f>VLOOKUP(J56,'全国選抜ﾄﾞﾝﾄ'!$A$37:$Q$44,14,FALSE)</f>
        <v>17.142857142857142</v>
      </c>
      <c r="M56" s="59">
        <f t="shared" si="9"/>
        <v>52</v>
      </c>
      <c r="N56" s="56" t="s">
        <v>6</v>
      </c>
      <c r="O56" s="65">
        <f>VLOOKUP(N56,'全国選抜ﾄﾞﾝﾄ'!$A$52:$Q$59,15,FALSE)</f>
        <v>22.5</v>
      </c>
      <c r="Q56" s="55">
        <f t="shared" si="10"/>
        <v>53</v>
      </c>
      <c r="R56" s="56" t="s">
        <v>9</v>
      </c>
      <c r="S56" s="65">
        <f>VLOOKUP(R56,'全国選抜ﾄﾞﾝﾄ'!$A$67:$Q$74,12,FALSE)</f>
        <v>24</v>
      </c>
      <c r="U56" s="55">
        <f t="shared" si="11"/>
        <v>51</v>
      </c>
      <c r="V56" s="56" t="s">
        <v>7</v>
      </c>
      <c r="W56" s="65">
        <f>VLOOKUP(V56,'全国選抜ﾄﾞﾝﾄ'!$A$82:$Q$89,12,FALSE)</f>
        <v>36</v>
      </c>
      <c r="Y56" s="59">
        <f t="shared" si="12"/>
        <v>53</v>
      </c>
      <c r="Z56" s="56" t="s">
        <v>9</v>
      </c>
      <c r="AA56" s="65">
        <f>VLOOKUP(Z56,'全国選抜ﾄﾞﾝﾄ'!$A$97:$Q$104,10,FALSE)</f>
        <v>40</v>
      </c>
      <c r="AC56" s="59">
        <f t="shared" si="13"/>
        <v>51</v>
      </c>
      <c r="AD56" s="56" t="s">
        <v>8</v>
      </c>
      <c r="AE56" s="65">
        <f>VLOOKUP(AD56,'全国選抜ﾄﾞﾝﾄ'!$A$112:$Q$119,12,FALSE)</f>
        <v>36</v>
      </c>
    </row>
    <row r="57" spans="1:31" ht="13.5">
      <c r="A57" s="68">
        <f>_xlfn.RANK.EQ(C57,$C$4:$C$83)</f>
        <v>54</v>
      </c>
      <c r="B57" s="56" t="s">
        <v>6</v>
      </c>
      <c r="C57" s="65">
        <f>VLOOKUP(B57,'全国選抜ﾄﾞﾝﾄ'!$A$7:$Q$14,15,FALSE)</f>
        <v>37.5</v>
      </c>
      <c r="E57" s="55">
        <f t="shared" si="7"/>
        <v>51</v>
      </c>
      <c r="F57" s="56" t="s">
        <v>8</v>
      </c>
      <c r="G57" s="65">
        <f>VLOOKUP(F57,'全国選抜ﾄﾞﾝﾄ'!$A$22:$Q$29,9,FALSE)</f>
        <v>0</v>
      </c>
      <c r="I57" s="59">
        <f t="shared" si="8"/>
        <v>53</v>
      </c>
      <c r="J57" s="56" t="s">
        <v>10</v>
      </c>
      <c r="K57" s="65">
        <f>VLOOKUP(J57,'全国選抜ﾄﾞﾝﾄ'!$A$37:$Q$44,14,FALSE)</f>
        <v>17.142857142857142</v>
      </c>
      <c r="M57" s="59">
        <f t="shared" si="9"/>
        <v>52</v>
      </c>
      <c r="N57" s="56" t="s">
        <v>7</v>
      </c>
      <c r="O57" s="65">
        <f>VLOOKUP(N57,'全国選抜ﾄﾞﾝﾄ'!$A$52:$Q$59,15,FALSE)</f>
        <v>22.5</v>
      </c>
      <c r="Q57" s="55">
        <f t="shared" si="10"/>
        <v>53</v>
      </c>
      <c r="R57" s="56" t="s">
        <v>10</v>
      </c>
      <c r="S57" s="65">
        <f>VLOOKUP(R57,'全国選抜ﾄﾞﾝﾄ'!$A$67:$Q$74,12,FALSE)</f>
        <v>24</v>
      </c>
      <c r="U57" s="55">
        <f t="shared" si="11"/>
        <v>54</v>
      </c>
      <c r="V57" s="56" t="s">
        <v>6</v>
      </c>
      <c r="W57" s="65">
        <f>VLOOKUP(V57,'全国選抜ﾄﾞﾝﾄ'!$A$82:$Q$89,16,FALSE)</f>
        <v>33.333333333333336</v>
      </c>
      <c r="Y57" s="59">
        <f t="shared" si="12"/>
        <v>53</v>
      </c>
      <c r="Z57" s="56" t="s">
        <v>4</v>
      </c>
      <c r="AA57" s="65">
        <f>VLOOKUP(Z57,'全国選抜ﾄﾞﾝﾄ'!$A$97:$Q$104,16,FALSE)</f>
        <v>40</v>
      </c>
      <c r="AC57" s="59">
        <f t="shared" si="13"/>
        <v>54</v>
      </c>
      <c r="AD57" s="56" t="s">
        <v>5</v>
      </c>
      <c r="AE57" s="65">
        <f>VLOOKUP(AD57,'全国選抜ﾄﾞﾝﾄ'!$A$112:$Q$119,16,FALSE)</f>
        <v>33.333333333333336</v>
      </c>
    </row>
    <row r="58" spans="1:31" ht="13.5">
      <c r="A58" s="68">
        <f>_xlfn.RANK.EQ(C58,$C$4:$C$83)</f>
        <v>54</v>
      </c>
      <c r="B58" s="56" t="s">
        <v>11</v>
      </c>
      <c r="C58" s="65">
        <f>VLOOKUP(B58,'全国選抜ﾄﾞﾝﾄ'!$A$7:$Q$14,15,FALSE)</f>
        <v>37.5</v>
      </c>
      <c r="E58" s="55">
        <f t="shared" si="7"/>
        <v>51</v>
      </c>
      <c r="F58" s="56" t="s">
        <v>10</v>
      </c>
      <c r="G58" s="65">
        <f>VLOOKUP(F58,'全国選抜ﾄﾞﾝﾄ'!$A$22:$Q$29,10,FALSE)</f>
        <v>0</v>
      </c>
      <c r="I58" s="59">
        <f t="shared" si="8"/>
        <v>55</v>
      </c>
      <c r="J58" s="56" t="s">
        <v>6</v>
      </c>
      <c r="K58" s="65">
        <f>VLOOKUP(J58,'全国選抜ﾄﾞﾝﾄ'!$A$37:$Q$44,15,FALSE)</f>
        <v>15</v>
      </c>
      <c r="M58" s="59">
        <f t="shared" si="9"/>
        <v>55</v>
      </c>
      <c r="N58" s="56" t="s">
        <v>11</v>
      </c>
      <c r="O58" s="65">
        <f>VLOOKUP(N58,'全国選抜ﾄﾞﾝﾄ'!$A$52:$Q$59,16,FALSE)</f>
        <v>20</v>
      </c>
      <c r="Q58" s="55">
        <f t="shared" si="10"/>
        <v>53</v>
      </c>
      <c r="R58" s="56" t="s">
        <v>5</v>
      </c>
      <c r="S58" s="65">
        <f>VLOOKUP(R58,'全国選抜ﾄﾞﾝﾄ'!$A$67:$Q$74,12,FALSE)</f>
        <v>24</v>
      </c>
      <c r="U58" s="55">
        <f t="shared" si="11"/>
        <v>55</v>
      </c>
      <c r="V58" s="56" t="s">
        <v>10</v>
      </c>
      <c r="W58" s="65">
        <f>VLOOKUP(V58,'全国選抜ﾄﾞﾝﾄ'!$A$82:$Q$89,13,FALSE)</f>
        <v>30</v>
      </c>
      <c r="Y58" s="59">
        <f t="shared" si="12"/>
        <v>53</v>
      </c>
      <c r="Z58" s="56" t="s">
        <v>6</v>
      </c>
      <c r="AA58" s="65">
        <f>VLOOKUP(Z58,'全国選抜ﾄﾞﾝﾄ'!$A$97:$Q$104,10,FALSE)</f>
        <v>40</v>
      </c>
      <c r="AC58" s="59">
        <f t="shared" si="13"/>
        <v>55</v>
      </c>
      <c r="AD58" s="56" t="s">
        <v>9</v>
      </c>
      <c r="AE58" s="65">
        <f>VLOOKUP(AD58,'全国選抜ﾄﾞﾝﾄ'!$A$112:$Q$119,13,FALSE)</f>
        <v>30</v>
      </c>
    </row>
    <row r="59" spans="1:31" ht="13.5">
      <c r="A59" s="68">
        <f>_xlfn.RANK.EQ(C59,$C$4:$C$83)</f>
        <v>56</v>
      </c>
      <c r="B59" s="56" t="s">
        <v>7</v>
      </c>
      <c r="C59" s="65">
        <f>VLOOKUP(B59,'全国選抜ﾄﾞﾝﾄ'!$A$7:$Q$14,14,FALSE)</f>
        <v>34.285714285714285</v>
      </c>
      <c r="E59" s="55">
        <f t="shared" si="7"/>
        <v>51</v>
      </c>
      <c r="F59" s="56" t="s">
        <v>8</v>
      </c>
      <c r="G59" s="65">
        <f>VLOOKUP(F59,'全国選抜ﾄﾞﾝﾄ'!$A$22:$Q$29,10,FALSE)</f>
        <v>0</v>
      </c>
      <c r="I59" s="59">
        <f t="shared" si="8"/>
        <v>55</v>
      </c>
      <c r="J59" s="56" t="s">
        <v>10</v>
      </c>
      <c r="K59" s="65">
        <f>VLOOKUP(J59,'全国選抜ﾄﾞﾝﾄ'!$A$37:$Q$44,15,FALSE)</f>
        <v>15</v>
      </c>
      <c r="M59" s="59">
        <f t="shared" si="9"/>
        <v>55</v>
      </c>
      <c r="N59" s="56" t="s">
        <v>6</v>
      </c>
      <c r="O59" s="65">
        <f>VLOOKUP(N59,'全国選抜ﾄﾞﾝﾄ'!$A$52:$Q$59,16,FALSE)</f>
        <v>20</v>
      </c>
      <c r="Q59" s="55">
        <f t="shared" si="10"/>
        <v>56</v>
      </c>
      <c r="R59" s="56" t="s">
        <v>9</v>
      </c>
      <c r="S59" s="65">
        <f>VLOOKUP(R59,'全国選抜ﾄﾞﾝﾄ'!$A$67:$Q$74,13,FALSE)</f>
        <v>20</v>
      </c>
      <c r="U59" s="55">
        <f t="shared" si="11"/>
        <v>55</v>
      </c>
      <c r="V59" s="56" t="s">
        <v>6</v>
      </c>
      <c r="W59" s="65">
        <f>VLOOKUP(V59,'全国選抜ﾄﾞﾝﾄ'!$A$82:$Q$89,17,FALSE)</f>
        <v>30</v>
      </c>
      <c r="Y59" s="59">
        <f t="shared" si="12"/>
        <v>53</v>
      </c>
      <c r="Z59" s="56" t="s">
        <v>7</v>
      </c>
      <c r="AA59" s="65">
        <f>VLOOKUP(Z59,'全国選抜ﾄﾞﾝﾄ'!$A$97:$Q$104,16,FALSE)</f>
        <v>40</v>
      </c>
      <c r="AC59" s="59">
        <f t="shared" si="13"/>
        <v>55</v>
      </c>
      <c r="AD59" s="56" t="s">
        <v>7</v>
      </c>
      <c r="AE59" s="65">
        <f>VLOOKUP(AD59,'全国選抜ﾄﾞﾝﾄ'!$A$112:$Q$119,13,FALSE)</f>
        <v>30</v>
      </c>
    </row>
    <row r="60" spans="1:31" ht="13.5">
      <c r="A60" s="68">
        <f>_xlfn.RANK.EQ(C60,$C$4:$C$83)</f>
        <v>57</v>
      </c>
      <c r="B60" s="56" t="s">
        <v>6</v>
      </c>
      <c r="C60" s="65">
        <f>VLOOKUP(B60,'全国選抜ﾄﾞﾝﾄ'!$A$7:$Q$14,16,FALSE)</f>
        <v>33.333333333333336</v>
      </c>
      <c r="E60" s="66">
        <f t="shared" si="7"/>
        <v>51</v>
      </c>
      <c r="F60" s="56" t="s">
        <v>11</v>
      </c>
      <c r="G60" s="65">
        <f>VLOOKUP(F60,'全国選抜ﾄﾞﾝﾄ'!$A$22:$Q$29,8,FALSE)</f>
        <v>0</v>
      </c>
      <c r="I60" s="59">
        <f t="shared" si="8"/>
        <v>57</v>
      </c>
      <c r="J60" s="56" t="s">
        <v>6</v>
      </c>
      <c r="K60" s="65">
        <f>VLOOKUP(J60,'全国選抜ﾄﾞﾝﾄ'!$A$37:$Q$44,16,FALSE)</f>
        <v>13.333333333333334</v>
      </c>
      <c r="M60" s="59">
        <f t="shared" si="9"/>
        <v>55</v>
      </c>
      <c r="N60" s="56" t="s">
        <v>7</v>
      </c>
      <c r="O60" s="65">
        <f>VLOOKUP(N60,'全国選抜ﾄﾞﾝﾄ'!$A$52:$Q$59,16,FALSE)</f>
        <v>20</v>
      </c>
      <c r="Q60" s="55">
        <f t="shared" si="10"/>
        <v>56</v>
      </c>
      <c r="R60" s="56" t="s">
        <v>10</v>
      </c>
      <c r="S60" s="65">
        <f>VLOOKUP(R60,'全国選抜ﾄﾞﾝﾄ'!$A$67:$Q$74,13,FALSE)</f>
        <v>20</v>
      </c>
      <c r="U60" s="55">
        <f t="shared" si="11"/>
        <v>55</v>
      </c>
      <c r="V60" s="56" t="s">
        <v>9</v>
      </c>
      <c r="W60" s="65">
        <f>VLOOKUP(V60,'全国選抜ﾄﾞﾝﾄ'!$A$82:$Q$89,13,FALSE)</f>
        <v>30</v>
      </c>
      <c r="Y60" s="59">
        <f t="shared" si="12"/>
        <v>53</v>
      </c>
      <c r="Z60" s="56" t="s">
        <v>5</v>
      </c>
      <c r="AA60" s="65">
        <f>VLOOKUP(Z60,'全国選抜ﾄﾞﾝﾄ'!$A$97:$Q$104,10,FALSE)</f>
        <v>40</v>
      </c>
      <c r="AC60" s="59">
        <f t="shared" si="13"/>
        <v>55</v>
      </c>
      <c r="AD60" s="56" t="s">
        <v>8</v>
      </c>
      <c r="AE60" s="65">
        <f>VLOOKUP(AD60,'全国選抜ﾄﾞﾝﾄ'!$A$112:$Q$119,13,FALSE)</f>
        <v>30</v>
      </c>
    </row>
    <row r="61" spans="1:31" ht="13.5">
      <c r="A61" s="68">
        <f>_xlfn.RANK.EQ(C61,$C$4:$C$83)</f>
        <v>57</v>
      </c>
      <c r="B61" s="56" t="s">
        <v>11</v>
      </c>
      <c r="C61" s="65">
        <f>VLOOKUP(B61,'全国選抜ﾄﾞﾝﾄ'!$A$7:$Q$14,16,FALSE)</f>
        <v>33.333333333333336</v>
      </c>
      <c r="E61" s="55">
        <f t="shared" si="7"/>
        <v>51</v>
      </c>
      <c r="F61" s="56" t="s">
        <v>10</v>
      </c>
      <c r="G61" s="65">
        <f>VLOOKUP(F61,'全国選抜ﾄﾞﾝﾄ'!$A$22:$Q$29,11,FALSE)</f>
        <v>0</v>
      </c>
      <c r="I61" s="59">
        <f t="shared" si="8"/>
        <v>57</v>
      </c>
      <c r="J61" s="56" t="s">
        <v>10</v>
      </c>
      <c r="K61" s="65">
        <f>VLOOKUP(J61,'全国選抜ﾄﾞﾝﾄ'!$A$37:$Q$44,16,FALSE)</f>
        <v>13.333333333333334</v>
      </c>
      <c r="M61" s="59">
        <f t="shared" si="9"/>
        <v>58</v>
      </c>
      <c r="N61" s="56" t="s">
        <v>11</v>
      </c>
      <c r="O61" s="65">
        <f>VLOOKUP(N61,'全国選抜ﾄﾞﾝﾄ'!$A$52:$Q$59,17,FALSE)</f>
        <v>18</v>
      </c>
      <c r="Q61" s="55">
        <f t="shared" si="10"/>
        <v>56</v>
      </c>
      <c r="R61" s="56" t="s">
        <v>5</v>
      </c>
      <c r="S61" s="65">
        <f>VLOOKUP(R61,'全国選抜ﾄﾞﾝﾄ'!$A$67:$Q$74,13,FALSE)</f>
        <v>20</v>
      </c>
      <c r="U61" s="55">
        <f t="shared" si="11"/>
        <v>55</v>
      </c>
      <c r="V61" s="56" t="s">
        <v>7</v>
      </c>
      <c r="W61" s="65">
        <f>VLOOKUP(V61,'全国選抜ﾄﾞﾝﾄ'!$A$82:$Q$89,13,FALSE)</f>
        <v>30</v>
      </c>
      <c r="Y61" s="59">
        <f t="shared" si="12"/>
        <v>58</v>
      </c>
      <c r="Z61" s="56" t="s">
        <v>4</v>
      </c>
      <c r="AA61" s="65">
        <f>VLOOKUP(Z61,'全国選抜ﾄﾞﾝﾄ'!$A$97:$Q$104,17,FALSE)</f>
        <v>36</v>
      </c>
      <c r="AC61" s="59">
        <f t="shared" si="13"/>
        <v>55</v>
      </c>
      <c r="AD61" s="56" t="s">
        <v>5</v>
      </c>
      <c r="AE61" s="65">
        <f>VLOOKUP(AD61,'全国選抜ﾄﾞﾝﾄ'!$A$112:$Q$119,17,FALSE)</f>
        <v>30</v>
      </c>
    </row>
    <row r="62" spans="1:31" ht="13.5">
      <c r="A62" s="68">
        <f>_xlfn.RANK.EQ(C62,$C$4:$C$83)</f>
        <v>59</v>
      </c>
      <c r="B62" s="56" t="s">
        <v>7</v>
      </c>
      <c r="C62" s="65">
        <f>VLOOKUP(B62,'全国選抜ﾄﾞﾝﾄ'!$A$7:$Q$14,15,FALSE)</f>
        <v>30</v>
      </c>
      <c r="E62" s="55">
        <f t="shared" si="7"/>
        <v>51</v>
      </c>
      <c r="F62" s="56" t="s">
        <v>8</v>
      </c>
      <c r="G62" s="65">
        <f>VLOOKUP(F62,'全国選抜ﾄﾞﾝﾄ'!$A$22:$Q$29,11,FALSE)</f>
        <v>0</v>
      </c>
      <c r="I62" s="59">
        <f t="shared" si="8"/>
        <v>59</v>
      </c>
      <c r="J62" s="56" t="s">
        <v>6</v>
      </c>
      <c r="K62" s="65">
        <f>VLOOKUP(J62,'全国選抜ﾄﾞﾝﾄ'!$A$37:$Q$44,17,FALSE)</f>
        <v>12</v>
      </c>
      <c r="M62" s="59">
        <f t="shared" si="9"/>
        <v>58</v>
      </c>
      <c r="N62" s="56" t="s">
        <v>6</v>
      </c>
      <c r="O62" s="65">
        <f>VLOOKUP(N62,'全国選抜ﾄﾞﾝﾄ'!$A$52:$Q$59,17,FALSE)</f>
        <v>18</v>
      </c>
      <c r="Q62" s="55">
        <f t="shared" si="10"/>
        <v>59</v>
      </c>
      <c r="R62" s="56" t="s">
        <v>9</v>
      </c>
      <c r="S62" s="65">
        <f>VLOOKUP(R62,'全国選抜ﾄﾞﾝﾄ'!$A$67:$Q$74,14,FALSE)</f>
        <v>17.142857142857142</v>
      </c>
      <c r="U62" s="55">
        <f t="shared" si="11"/>
        <v>59</v>
      </c>
      <c r="V62" s="56" t="s">
        <v>10</v>
      </c>
      <c r="W62" s="65">
        <f>VLOOKUP(V62,'全国選抜ﾄﾞﾝﾄ'!$A$82:$Q$89,14,FALSE)</f>
        <v>25.714285714285715</v>
      </c>
      <c r="Y62" s="59">
        <f t="shared" si="12"/>
        <v>58</v>
      </c>
      <c r="Z62" s="56" t="s">
        <v>7</v>
      </c>
      <c r="AA62" s="65">
        <f>VLOOKUP(Z62,'全国選抜ﾄﾞﾝﾄ'!$A$97:$Q$104,17,FALSE)</f>
        <v>36</v>
      </c>
      <c r="AC62" s="59">
        <f t="shared" si="13"/>
        <v>59</v>
      </c>
      <c r="AD62" s="56" t="s">
        <v>9</v>
      </c>
      <c r="AE62" s="65">
        <f>VLOOKUP(AD62,'全国選抜ﾄﾞﾝﾄ'!$A$112:$Q$119,14,FALSE)</f>
        <v>25.714285714285715</v>
      </c>
    </row>
    <row r="63" spans="1:31" ht="13.5">
      <c r="A63" s="68">
        <f>_xlfn.RANK.EQ(C63,$C$4:$C$83)</f>
        <v>59</v>
      </c>
      <c r="B63" s="56" t="s">
        <v>6</v>
      </c>
      <c r="C63" s="65">
        <f>VLOOKUP(B63,'全国選抜ﾄﾞﾝﾄ'!$A$7:$Q$14,17,FALSE)</f>
        <v>30</v>
      </c>
      <c r="E63" s="55">
        <f t="shared" si="7"/>
        <v>51</v>
      </c>
      <c r="F63" s="56" t="s">
        <v>10</v>
      </c>
      <c r="G63" s="65">
        <f>VLOOKUP(F63,'全国選抜ﾄﾞﾝﾄ'!$A$22:$Q$29,12,FALSE)</f>
        <v>0</v>
      </c>
      <c r="I63" s="59">
        <f t="shared" si="8"/>
        <v>59</v>
      </c>
      <c r="J63" s="56" t="s">
        <v>10</v>
      </c>
      <c r="K63" s="65">
        <f>VLOOKUP(J63,'全国選抜ﾄﾞﾝﾄ'!$A$37:$Q$44,17,FALSE)</f>
        <v>12</v>
      </c>
      <c r="M63" s="59">
        <f t="shared" si="9"/>
        <v>58</v>
      </c>
      <c r="N63" s="56" t="s">
        <v>7</v>
      </c>
      <c r="O63" s="65">
        <f>VLOOKUP(N63,'全国選抜ﾄﾞﾝﾄ'!$A$52:$Q$59,17,FALSE)</f>
        <v>18</v>
      </c>
      <c r="Q63" s="55">
        <f t="shared" si="10"/>
        <v>59</v>
      </c>
      <c r="R63" s="56" t="s">
        <v>10</v>
      </c>
      <c r="S63" s="65">
        <f>VLOOKUP(R63,'全国選抜ﾄﾞﾝﾄ'!$A$67:$Q$74,14,FALSE)</f>
        <v>17.142857142857142</v>
      </c>
      <c r="U63" s="55">
        <f t="shared" si="11"/>
        <v>59</v>
      </c>
      <c r="V63" s="56" t="s">
        <v>9</v>
      </c>
      <c r="W63" s="65">
        <f>VLOOKUP(V63,'全国選抜ﾄﾞﾝﾄ'!$A$82:$Q$89,14,FALSE)</f>
        <v>25.714285714285715</v>
      </c>
      <c r="Y63" s="59">
        <f t="shared" si="12"/>
        <v>60</v>
      </c>
      <c r="Z63" s="56" t="s">
        <v>9</v>
      </c>
      <c r="AA63" s="65">
        <f>VLOOKUP(Z63,'全国選抜ﾄﾞﾝﾄ'!$A$97:$Q$104,11,FALSE)</f>
        <v>30</v>
      </c>
      <c r="AC63" s="59">
        <f t="shared" si="13"/>
        <v>59</v>
      </c>
      <c r="AD63" s="56" t="s">
        <v>7</v>
      </c>
      <c r="AE63" s="65">
        <f>VLOOKUP(AD63,'全国選抜ﾄﾞﾝﾄ'!$A$112:$Q$119,14,FALSE)</f>
        <v>25.714285714285715</v>
      </c>
    </row>
    <row r="64" spans="1:31" ht="13.5">
      <c r="A64" s="68">
        <f>_xlfn.RANK.EQ(C64,$C$4:$C$83)</f>
        <v>59</v>
      </c>
      <c r="B64" s="56" t="s">
        <v>5</v>
      </c>
      <c r="C64" s="65">
        <f>VLOOKUP(B64,'全国選抜ﾄﾞﾝﾄ'!$A$7:$Q$14,11,FALSE)</f>
        <v>30</v>
      </c>
      <c r="E64" s="55">
        <f t="shared" si="7"/>
        <v>51</v>
      </c>
      <c r="F64" s="56" t="s">
        <v>8</v>
      </c>
      <c r="G64" s="65">
        <f>VLOOKUP(F64,'全国選抜ﾄﾞﾝﾄ'!$A$22:$Q$29,12,FALSE)</f>
        <v>0</v>
      </c>
      <c r="I64" s="59">
        <f t="shared" si="8"/>
        <v>61</v>
      </c>
      <c r="J64" s="56" t="s">
        <v>8</v>
      </c>
      <c r="K64" s="65">
        <f>VLOOKUP(J64,'全国選抜ﾄﾞﾝﾄ'!$A$37:$Q$44,8,FALSE)</f>
        <v>0</v>
      </c>
      <c r="M64" s="59">
        <f t="shared" si="9"/>
        <v>61</v>
      </c>
      <c r="N64" s="56" t="s">
        <v>5</v>
      </c>
      <c r="O64" s="65">
        <f>VLOOKUP(N64,'全国選抜ﾄﾞﾝﾄ'!$A$52:$Q$59,8,FALSE)</f>
        <v>0</v>
      </c>
      <c r="Q64" s="55">
        <f t="shared" si="10"/>
        <v>59</v>
      </c>
      <c r="R64" s="56" t="s">
        <v>5</v>
      </c>
      <c r="S64" s="65">
        <f>VLOOKUP(R64,'全国選抜ﾄﾞﾝﾄ'!$A$67:$Q$74,14,FALSE)</f>
        <v>17.142857142857142</v>
      </c>
      <c r="U64" s="55">
        <f t="shared" si="11"/>
        <v>59</v>
      </c>
      <c r="V64" s="56" t="s">
        <v>7</v>
      </c>
      <c r="W64" s="65">
        <f>VLOOKUP(V64,'全国選抜ﾄﾞﾝﾄ'!$A$82:$Q$89,14,FALSE)</f>
        <v>25.714285714285715</v>
      </c>
      <c r="Y64" s="59">
        <f t="shared" si="12"/>
        <v>60</v>
      </c>
      <c r="Z64" s="56" t="s">
        <v>6</v>
      </c>
      <c r="AA64" s="65">
        <f>VLOOKUP(Z64,'全国選抜ﾄﾞﾝﾄ'!$A$97:$Q$104,11,FALSE)</f>
        <v>30</v>
      </c>
      <c r="AC64" s="59">
        <f t="shared" si="13"/>
        <v>59</v>
      </c>
      <c r="AD64" s="56" t="s">
        <v>8</v>
      </c>
      <c r="AE64" s="65">
        <f>VLOOKUP(AD64,'全国選抜ﾄﾞﾝﾄ'!$A$112:$Q$119,14,FALSE)</f>
        <v>25.714285714285715</v>
      </c>
    </row>
    <row r="65" spans="1:31" ht="13.5">
      <c r="A65" s="68">
        <f>_xlfn.RANK.EQ(C65,$C$4:$C$83)</f>
        <v>59</v>
      </c>
      <c r="B65" s="56" t="s">
        <v>11</v>
      </c>
      <c r="C65" s="65">
        <f>VLOOKUP(B65,'全国選抜ﾄﾞﾝﾄ'!$A$7:$Q$14,17,FALSE)</f>
        <v>30</v>
      </c>
      <c r="E65" s="55">
        <f t="shared" si="7"/>
        <v>51</v>
      </c>
      <c r="F65" s="56" t="s">
        <v>10</v>
      </c>
      <c r="G65" s="65">
        <f>VLOOKUP(F65,'全国選抜ﾄﾞﾝﾄ'!$A$22:$Q$29,13,FALSE)</f>
        <v>0</v>
      </c>
      <c r="I65" s="59">
        <f t="shared" si="8"/>
        <v>61</v>
      </c>
      <c r="J65" s="56" t="s">
        <v>8</v>
      </c>
      <c r="K65" s="65">
        <f>VLOOKUP(J65,'全国選抜ﾄﾞﾝﾄ'!$A$37:$Q$44,9,FALSE)</f>
        <v>0</v>
      </c>
      <c r="M65" s="59">
        <f t="shared" si="9"/>
        <v>61</v>
      </c>
      <c r="N65" s="56" t="s">
        <v>5</v>
      </c>
      <c r="O65" s="65">
        <f>VLOOKUP(N65,'全国選抜ﾄﾞﾝﾄ'!$A$52:$Q$59,9,FALSE)</f>
        <v>0</v>
      </c>
      <c r="Q65" s="55">
        <f t="shared" si="10"/>
        <v>62</v>
      </c>
      <c r="R65" s="56" t="s">
        <v>9</v>
      </c>
      <c r="S65" s="65">
        <f>VLOOKUP(R65,'全国選抜ﾄﾞﾝﾄ'!$A$67:$Q$74,15,FALSE)</f>
        <v>15</v>
      </c>
      <c r="U65" s="55">
        <f t="shared" si="11"/>
        <v>62</v>
      </c>
      <c r="V65" s="56" t="s">
        <v>10</v>
      </c>
      <c r="W65" s="65">
        <f>VLOOKUP(V65,'全国選抜ﾄﾞﾝﾄ'!$A$82:$Q$89,15,FALSE)</f>
        <v>22.5</v>
      </c>
      <c r="Y65" s="59">
        <f t="shared" si="12"/>
        <v>60</v>
      </c>
      <c r="Z65" s="56" t="s">
        <v>5</v>
      </c>
      <c r="AA65" s="65">
        <f>VLOOKUP(Z65,'全国選抜ﾄﾞﾝﾄ'!$A$97:$Q$104,11,FALSE)</f>
        <v>30</v>
      </c>
      <c r="AC65" s="59">
        <f t="shared" si="13"/>
        <v>62</v>
      </c>
      <c r="AD65" s="56" t="s">
        <v>9</v>
      </c>
      <c r="AE65" s="65">
        <f>VLOOKUP(AD65,'全国選抜ﾄﾞﾝﾄ'!$A$112:$Q$119,15,FALSE)</f>
        <v>22.5</v>
      </c>
    </row>
    <row r="66" spans="1:31" ht="13.5">
      <c r="A66" s="68">
        <f>_xlfn.RANK.EQ(C66,$C$4:$C$83)</f>
        <v>63</v>
      </c>
      <c r="B66" s="56" t="s">
        <v>7</v>
      </c>
      <c r="C66" s="65">
        <f>VLOOKUP(B66,'全国選抜ﾄﾞﾝﾄ'!$A$7:$Q$14,16,FALSE)</f>
        <v>26.666666666666668</v>
      </c>
      <c r="E66" s="55">
        <f t="shared" si="7"/>
        <v>51</v>
      </c>
      <c r="F66" s="56" t="s">
        <v>8</v>
      </c>
      <c r="G66" s="65">
        <f>VLOOKUP(F66,'全国選抜ﾄﾞﾝﾄ'!$A$22:$Q$29,13,FALSE)</f>
        <v>0</v>
      </c>
      <c r="I66" s="59">
        <f t="shared" si="8"/>
        <v>61</v>
      </c>
      <c r="J66" s="56" t="s">
        <v>8</v>
      </c>
      <c r="K66" s="65">
        <f>VLOOKUP(J66,'全国選抜ﾄﾞﾝﾄ'!$A$37:$Q$44,10,FALSE)</f>
        <v>0</v>
      </c>
      <c r="M66" s="59">
        <f t="shared" si="9"/>
        <v>61</v>
      </c>
      <c r="N66" s="56" t="s">
        <v>5</v>
      </c>
      <c r="O66" s="65">
        <f>VLOOKUP(N66,'全国選抜ﾄﾞﾝﾄ'!$A$52:$Q$59,10,FALSE)</f>
        <v>0</v>
      </c>
      <c r="Q66" s="55">
        <f t="shared" si="10"/>
        <v>62</v>
      </c>
      <c r="R66" s="56" t="s">
        <v>10</v>
      </c>
      <c r="S66" s="65">
        <f>VLOOKUP(R66,'全国選抜ﾄﾞﾝﾄ'!$A$67:$Q$74,15,FALSE)</f>
        <v>15</v>
      </c>
      <c r="U66" s="55">
        <f t="shared" si="11"/>
        <v>62</v>
      </c>
      <c r="V66" s="56" t="s">
        <v>9</v>
      </c>
      <c r="W66" s="65">
        <f>VLOOKUP(V66,'全国選抜ﾄﾞﾝﾄ'!$A$82:$Q$89,15,FALSE)</f>
        <v>22.5</v>
      </c>
      <c r="Y66" s="59">
        <f t="shared" si="12"/>
        <v>63</v>
      </c>
      <c r="Z66" s="56" t="s">
        <v>9</v>
      </c>
      <c r="AA66" s="65">
        <f>VLOOKUP(Z66,'全国選抜ﾄﾞﾝﾄ'!$A$97:$Q$104,12,FALSE)</f>
        <v>24</v>
      </c>
      <c r="AC66" s="59">
        <f t="shared" si="13"/>
        <v>62</v>
      </c>
      <c r="AD66" s="56" t="s">
        <v>7</v>
      </c>
      <c r="AE66" s="65">
        <f>VLOOKUP(AD66,'全国選抜ﾄﾞﾝﾄ'!$A$112:$Q$119,15,FALSE)</f>
        <v>22.5</v>
      </c>
    </row>
    <row r="67" spans="1:31" ht="13.5">
      <c r="A67" s="68">
        <f>_xlfn.RANK.EQ(C67,$C$4:$C$83)</f>
        <v>64</v>
      </c>
      <c r="B67" s="56" t="s">
        <v>7</v>
      </c>
      <c r="C67" s="65">
        <f>VLOOKUP(B67,'全国選抜ﾄﾞﾝﾄ'!$A$7:$Q$14,17,FALSE)</f>
        <v>24</v>
      </c>
      <c r="E67" s="66">
        <f t="shared" si="7"/>
        <v>51</v>
      </c>
      <c r="F67" s="56" t="s">
        <v>11</v>
      </c>
      <c r="G67" s="65">
        <f>VLOOKUP(F67,'全国選抜ﾄﾞﾝﾄ'!$A$22:$Q$29,9,FALSE)</f>
        <v>0</v>
      </c>
      <c r="I67" s="59">
        <f t="shared" si="8"/>
        <v>61</v>
      </c>
      <c r="J67" s="56" t="s">
        <v>8</v>
      </c>
      <c r="K67" s="65">
        <f>VLOOKUP(J67,'全国選抜ﾄﾞﾝﾄ'!$A$37:$Q$44,11,FALSE)</f>
        <v>0</v>
      </c>
      <c r="M67" s="59">
        <f t="shared" si="9"/>
        <v>61</v>
      </c>
      <c r="N67" s="56" t="s">
        <v>5</v>
      </c>
      <c r="O67" s="65">
        <f>VLOOKUP(N67,'全国選抜ﾄﾞﾝﾄ'!$A$52:$Q$59,11,FALSE)</f>
        <v>0</v>
      </c>
      <c r="Q67" s="55">
        <f t="shared" si="10"/>
        <v>62</v>
      </c>
      <c r="R67" s="56" t="s">
        <v>5</v>
      </c>
      <c r="S67" s="65">
        <f>VLOOKUP(R67,'全国選抜ﾄﾞﾝﾄ'!$A$67:$Q$74,15,FALSE)</f>
        <v>15</v>
      </c>
      <c r="U67" s="55">
        <f t="shared" si="11"/>
        <v>62</v>
      </c>
      <c r="V67" s="56" t="s">
        <v>7</v>
      </c>
      <c r="W67" s="65">
        <f>VLOOKUP(V67,'全国選抜ﾄﾞﾝﾄ'!$A$82:$Q$89,15,FALSE)</f>
        <v>22.5</v>
      </c>
      <c r="Y67" s="59">
        <f t="shared" si="12"/>
        <v>63</v>
      </c>
      <c r="Z67" s="56" t="s">
        <v>6</v>
      </c>
      <c r="AA67" s="65">
        <f>VLOOKUP(Z67,'全国選抜ﾄﾞﾝﾄ'!$A$97:$Q$104,12,FALSE)</f>
        <v>24</v>
      </c>
      <c r="AC67" s="59">
        <f t="shared" si="13"/>
        <v>62</v>
      </c>
      <c r="AD67" s="56" t="s">
        <v>8</v>
      </c>
      <c r="AE67" s="65">
        <f>VLOOKUP(AD67,'全国選抜ﾄﾞﾝﾄ'!$A$112:$Q$119,15,FALSE)</f>
        <v>22.5</v>
      </c>
    </row>
    <row r="68" spans="1:31" ht="13.5">
      <c r="A68" s="68">
        <f>_xlfn.RANK.EQ(C68,$C$4:$C$83)</f>
        <v>64</v>
      </c>
      <c r="B68" s="56" t="s">
        <v>5</v>
      </c>
      <c r="C68" s="65">
        <f>VLOOKUP(B68,'全国選抜ﾄﾞﾝﾄ'!$A$7:$Q$14,12,FALSE)</f>
        <v>24</v>
      </c>
      <c r="E68" s="55">
        <f aca="true" t="shared" si="14" ref="E68:E83">_xlfn.RANK.EQ(G68,$G$4:$G$83)</f>
        <v>51</v>
      </c>
      <c r="F68" s="56" t="s">
        <v>10</v>
      </c>
      <c r="G68" s="65">
        <f>VLOOKUP(F68,'全国選抜ﾄﾞﾝﾄ'!$A$22:$Q$29,14,FALSE)</f>
        <v>0</v>
      </c>
      <c r="I68" s="59">
        <f aca="true" t="shared" si="15" ref="I68:I83">_xlfn.RANK.EQ(K68,$K$4:$K$83)</f>
        <v>61</v>
      </c>
      <c r="J68" s="56" t="s">
        <v>8</v>
      </c>
      <c r="K68" s="65">
        <f>VLOOKUP(J68,'全国選抜ﾄﾞﾝﾄ'!$A$37:$Q$44,12,FALSE)</f>
        <v>0</v>
      </c>
      <c r="M68" s="59">
        <f aca="true" t="shared" si="16" ref="M68:M83">_xlfn.RANK.EQ(O68,$O$4:$O$83)</f>
        <v>61</v>
      </c>
      <c r="N68" s="56" t="s">
        <v>5</v>
      </c>
      <c r="O68" s="65">
        <f>VLOOKUP(N68,'全国選抜ﾄﾞﾝﾄ'!$A$52:$Q$59,12,FALSE)</f>
        <v>0</v>
      </c>
      <c r="Q68" s="55">
        <f aca="true" t="shared" si="17" ref="Q68:Q83">_xlfn.RANK.EQ(S68,$S$4:$S$83)</f>
        <v>65</v>
      </c>
      <c r="R68" s="56" t="s">
        <v>9</v>
      </c>
      <c r="S68" s="65">
        <f>VLOOKUP(R68,'全国選抜ﾄﾞﾝﾄ'!$A$67:$Q$74,16,FALSE)</f>
        <v>13.333333333333334</v>
      </c>
      <c r="U68" s="55">
        <f aca="true" t="shared" si="18" ref="U68:U83">_xlfn.RANK.EQ(W68,$W$4:$W$83)</f>
        <v>65</v>
      </c>
      <c r="V68" s="56" t="s">
        <v>10</v>
      </c>
      <c r="W68" s="65">
        <f>VLOOKUP(V68,'全国選抜ﾄﾞﾝﾄ'!$A$82:$Q$89,16,FALSE)</f>
        <v>20</v>
      </c>
      <c r="Y68" s="59">
        <f aca="true" t="shared" si="19" ref="Y68:Y83">_xlfn.RANK.EQ(AA68,$AA$4:$AA$83)</f>
        <v>63</v>
      </c>
      <c r="Z68" s="56" t="s">
        <v>5</v>
      </c>
      <c r="AA68" s="65">
        <f>VLOOKUP(Z68,'全国選抜ﾄﾞﾝﾄ'!$A$97:$Q$104,12,FALSE)</f>
        <v>24</v>
      </c>
      <c r="AC68" s="59">
        <f aca="true" t="shared" si="20" ref="AC68:AC83">_xlfn.RANK.EQ(AE68,$AE$4:$AE$83)</f>
        <v>65</v>
      </c>
      <c r="AD68" s="56" t="s">
        <v>9</v>
      </c>
      <c r="AE68" s="65">
        <f>VLOOKUP(AD68,'全国選抜ﾄﾞﾝﾄ'!$A$112:$Q$119,16,FALSE)</f>
        <v>20</v>
      </c>
    </row>
    <row r="69" spans="1:31" ht="13.5">
      <c r="A69" s="68">
        <f>_xlfn.RANK.EQ(C69,$C$4:$C$83)</f>
        <v>66</v>
      </c>
      <c r="B69" s="56" t="s">
        <v>5</v>
      </c>
      <c r="C69" s="65">
        <f>VLOOKUP(B69,'全国選抜ﾄﾞﾝﾄ'!$A$7:$Q$14,13,FALSE)</f>
        <v>20</v>
      </c>
      <c r="E69" s="55">
        <f t="shared" si="14"/>
        <v>51</v>
      </c>
      <c r="F69" s="56" t="s">
        <v>8</v>
      </c>
      <c r="G69" s="65">
        <f>VLOOKUP(F69,'全国選抜ﾄﾞﾝﾄ'!$A$22:$Q$29,14,FALSE)</f>
        <v>0</v>
      </c>
      <c r="I69" s="59">
        <f t="shared" si="15"/>
        <v>61</v>
      </c>
      <c r="J69" s="56" t="s">
        <v>8</v>
      </c>
      <c r="K69" s="65">
        <f>VLOOKUP(J69,'全国選抜ﾄﾞﾝﾄ'!$A$37:$Q$44,13,FALSE)</f>
        <v>0</v>
      </c>
      <c r="M69" s="59">
        <f t="shared" si="16"/>
        <v>61</v>
      </c>
      <c r="N69" s="56" t="s">
        <v>5</v>
      </c>
      <c r="O69" s="65">
        <f>VLOOKUP(N69,'全国選抜ﾄﾞﾝﾄ'!$A$52:$Q$59,13,FALSE)</f>
        <v>0</v>
      </c>
      <c r="Q69" s="55">
        <f t="shared" si="17"/>
        <v>65</v>
      </c>
      <c r="R69" s="56" t="s">
        <v>10</v>
      </c>
      <c r="S69" s="65">
        <f>VLOOKUP(R69,'全国選抜ﾄﾞﾝﾄ'!$A$67:$Q$74,16,FALSE)</f>
        <v>13.333333333333334</v>
      </c>
      <c r="U69" s="55">
        <f t="shared" si="18"/>
        <v>65</v>
      </c>
      <c r="V69" s="56" t="s">
        <v>9</v>
      </c>
      <c r="W69" s="65">
        <f>VLOOKUP(V69,'全国選抜ﾄﾞﾝﾄ'!$A$82:$Q$89,16,FALSE)</f>
        <v>20</v>
      </c>
      <c r="Y69" s="59">
        <f t="shared" si="19"/>
        <v>66</v>
      </c>
      <c r="Z69" s="56" t="s">
        <v>9</v>
      </c>
      <c r="AA69" s="65">
        <f>VLOOKUP(Z69,'全国選抜ﾄﾞﾝﾄ'!$A$97:$Q$104,13,FALSE)</f>
        <v>20</v>
      </c>
      <c r="AC69" s="59">
        <f t="shared" si="20"/>
        <v>65</v>
      </c>
      <c r="AD69" s="56" t="s">
        <v>7</v>
      </c>
      <c r="AE69" s="65">
        <f>VLOOKUP(AD69,'全国選抜ﾄﾞﾝﾄ'!$A$112:$Q$119,16,FALSE)</f>
        <v>20</v>
      </c>
    </row>
    <row r="70" spans="1:31" ht="13.5">
      <c r="A70" s="68">
        <f>_xlfn.RANK.EQ(C70,$C$4:$C$83)</f>
        <v>67</v>
      </c>
      <c r="B70" s="56" t="s">
        <v>5</v>
      </c>
      <c r="C70" s="65">
        <f>VLOOKUP(B70,'全国選抜ﾄﾞﾝﾄ'!$A$7:$Q$14,14,FALSE)</f>
        <v>17.142857142857142</v>
      </c>
      <c r="E70" s="55">
        <f t="shared" si="14"/>
        <v>51</v>
      </c>
      <c r="F70" s="56" t="s">
        <v>10</v>
      </c>
      <c r="G70" s="65">
        <f>VLOOKUP(F70,'全国選抜ﾄﾞﾝﾄ'!$A$22:$Q$29,15,FALSE)</f>
        <v>0</v>
      </c>
      <c r="I70" s="59">
        <f t="shared" si="15"/>
        <v>61</v>
      </c>
      <c r="J70" s="56" t="s">
        <v>8</v>
      </c>
      <c r="K70" s="65">
        <f>VLOOKUP(J70,'全国選抜ﾄﾞﾝﾄ'!$A$37:$Q$44,14,FALSE)</f>
        <v>0</v>
      </c>
      <c r="M70" s="59">
        <f t="shared" si="16"/>
        <v>61</v>
      </c>
      <c r="N70" s="56" t="s">
        <v>5</v>
      </c>
      <c r="O70" s="65">
        <f>VLOOKUP(N70,'全国選抜ﾄﾞﾝﾄ'!$A$52:$Q$59,14,FALSE)</f>
        <v>0</v>
      </c>
      <c r="Q70" s="55">
        <f t="shared" si="17"/>
        <v>65</v>
      </c>
      <c r="R70" s="56" t="s">
        <v>5</v>
      </c>
      <c r="S70" s="65">
        <f>VLOOKUP(R70,'全国選抜ﾄﾞﾝﾄ'!$A$67:$Q$74,16,FALSE)</f>
        <v>13.333333333333334</v>
      </c>
      <c r="U70" s="55">
        <f t="shared" si="18"/>
        <v>65</v>
      </c>
      <c r="V70" s="56" t="s">
        <v>7</v>
      </c>
      <c r="W70" s="65">
        <f>VLOOKUP(V70,'全国選抜ﾄﾞﾝﾄ'!$A$82:$Q$89,16,FALSE)</f>
        <v>20</v>
      </c>
      <c r="Y70" s="59">
        <f t="shared" si="19"/>
        <v>66</v>
      </c>
      <c r="Z70" s="56" t="s">
        <v>6</v>
      </c>
      <c r="AA70" s="65">
        <f>VLOOKUP(Z70,'全国選抜ﾄﾞﾝﾄ'!$A$97:$Q$104,13,FALSE)</f>
        <v>20</v>
      </c>
      <c r="AC70" s="59">
        <f t="shared" si="20"/>
        <v>65</v>
      </c>
      <c r="AD70" s="56" t="s">
        <v>8</v>
      </c>
      <c r="AE70" s="65">
        <f>VLOOKUP(AD70,'全国選抜ﾄﾞﾝﾄ'!$A$112:$Q$119,16,FALSE)</f>
        <v>20</v>
      </c>
    </row>
    <row r="71" spans="1:31" ht="13.5">
      <c r="A71" s="68">
        <f>_xlfn.RANK.EQ(C71,$C$4:$C$83)</f>
        <v>68</v>
      </c>
      <c r="B71" s="56" t="s">
        <v>5</v>
      </c>
      <c r="C71" s="65">
        <f>VLOOKUP(B71,'全国選抜ﾄﾞﾝﾄ'!$A$7:$Q$14,15,FALSE)</f>
        <v>15</v>
      </c>
      <c r="E71" s="55">
        <f t="shared" si="14"/>
        <v>51</v>
      </c>
      <c r="F71" s="56" t="s">
        <v>8</v>
      </c>
      <c r="G71" s="65">
        <f>VLOOKUP(F71,'全国選抜ﾄﾞﾝﾄ'!$A$22:$Q$29,15,FALSE)</f>
        <v>0</v>
      </c>
      <c r="I71" s="59">
        <f t="shared" si="15"/>
        <v>61</v>
      </c>
      <c r="J71" s="56" t="s">
        <v>8</v>
      </c>
      <c r="K71" s="65">
        <f>VLOOKUP(J71,'全国選抜ﾄﾞﾝﾄ'!$A$37:$Q$44,15,FALSE)</f>
        <v>0</v>
      </c>
      <c r="M71" s="59">
        <f t="shared" si="16"/>
        <v>61</v>
      </c>
      <c r="N71" s="56" t="s">
        <v>5</v>
      </c>
      <c r="O71" s="65">
        <f>VLOOKUP(N71,'全国選抜ﾄﾞﾝﾄ'!$A$52:$Q$59,15,FALSE)</f>
        <v>0</v>
      </c>
      <c r="Q71" s="55">
        <f t="shared" si="17"/>
        <v>68</v>
      </c>
      <c r="R71" s="56" t="s">
        <v>9</v>
      </c>
      <c r="S71" s="65">
        <f>VLOOKUP(R71,'全国選抜ﾄﾞﾝﾄ'!$A$67:$Q$74,17,FALSE)</f>
        <v>12</v>
      </c>
      <c r="U71" s="55">
        <f t="shared" si="18"/>
        <v>68</v>
      </c>
      <c r="V71" s="56" t="s">
        <v>10</v>
      </c>
      <c r="W71" s="65">
        <f>VLOOKUP(V71,'全国選抜ﾄﾞﾝﾄ'!$A$82:$Q$89,17,FALSE)</f>
        <v>18</v>
      </c>
      <c r="Y71" s="59">
        <f t="shared" si="19"/>
        <v>66</v>
      </c>
      <c r="Z71" s="56" t="s">
        <v>5</v>
      </c>
      <c r="AA71" s="65">
        <f>VLOOKUP(Z71,'全国選抜ﾄﾞﾝﾄ'!$A$97:$Q$104,13,FALSE)</f>
        <v>20</v>
      </c>
      <c r="AC71" s="59">
        <f t="shared" si="20"/>
        <v>68</v>
      </c>
      <c r="AD71" s="56" t="s">
        <v>9</v>
      </c>
      <c r="AE71" s="65">
        <f>VLOOKUP(AD71,'全国選抜ﾄﾞﾝﾄ'!$A$112:$Q$119,17,FALSE)</f>
        <v>18</v>
      </c>
    </row>
    <row r="72" spans="1:31" ht="13.5">
      <c r="A72" s="68">
        <f>_xlfn.RANK.EQ(C72,$C$4:$C$83)</f>
        <v>69</v>
      </c>
      <c r="B72" s="56" t="s">
        <v>5</v>
      </c>
      <c r="C72" s="65">
        <f>VLOOKUP(B72,'全国選抜ﾄﾞﾝﾄ'!$A$7:$Q$14,16,FALSE)</f>
        <v>13.333333333333334</v>
      </c>
      <c r="E72" s="55">
        <f t="shared" si="14"/>
        <v>51</v>
      </c>
      <c r="F72" s="56" t="s">
        <v>10</v>
      </c>
      <c r="G72" s="65">
        <f>VLOOKUP(F72,'全国選抜ﾄﾞﾝﾄ'!$A$22:$Q$29,16,FALSE)</f>
        <v>0</v>
      </c>
      <c r="I72" s="59">
        <f t="shared" si="15"/>
        <v>61</v>
      </c>
      <c r="J72" s="56" t="s">
        <v>8</v>
      </c>
      <c r="K72" s="65">
        <f>VLOOKUP(J72,'全国選抜ﾄﾞﾝﾄ'!$A$37:$Q$44,16,FALSE)</f>
        <v>0</v>
      </c>
      <c r="M72" s="59">
        <f t="shared" si="16"/>
        <v>61</v>
      </c>
      <c r="N72" s="56" t="s">
        <v>5</v>
      </c>
      <c r="O72" s="65">
        <f>VLOOKUP(N72,'全国選抜ﾄﾞﾝﾄ'!$A$52:$Q$59,16,FALSE)</f>
        <v>0</v>
      </c>
      <c r="Q72" s="55">
        <f t="shared" si="17"/>
        <v>68</v>
      </c>
      <c r="R72" s="56" t="s">
        <v>10</v>
      </c>
      <c r="S72" s="65">
        <f>VLOOKUP(R72,'全国選抜ﾄﾞﾝﾄ'!$A$67:$Q$74,17,FALSE)</f>
        <v>12</v>
      </c>
      <c r="U72" s="55">
        <f t="shared" si="18"/>
        <v>68</v>
      </c>
      <c r="V72" s="56" t="s">
        <v>9</v>
      </c>
      <c r="W72" s="65">
        <f>VLOOKUP(V72,'全国選抜ﾄﾞﾝﾄ'!$A$82:$Q$89,17,FALSE)</f>
        <v>18</v>
      </c>
      <c r="Y72" s="59">
        <f t="shared" si="19"/>
        <v>69</v>
      </c>
      <c r="Z72" s="56" t="s">
        <v>9</v>
      </c>
      <c r="AA72" s="65">
        <f>VLOOKUP(Z72,'全国選抜ﾄﾞﾝﾄ'!$A$97:$Q$104,14,FALSE)</f>
        <v>17.142857142857142</v>
      </c>
      <c r="AC72" s="59">
        <f t="shared" si="20"/>
        <v>68</v>
      </c>
      <c r="AD72" s="56" t="s">
        <v>7</v>
      </c>
      <c r="AE72" s="65">
        <f>VLOOKUP(AD72,'全国選抜ﾄﾞﾝﾄ'!$A$112:$Q$119,17,FALSE)</f>
        <v>18</v>
      </c>
    </row>
    <row r="73" spans="1:31" ht="13.5">
      <c r="A73" s="68">
        <f>_xlfn.RANK.EQ(C73,$C$4:$C$83)</f>
        <v>70</v>
      </c>
      <c r="B73" s="56" t="s">
        <v>5</v>
      </c>
      <c r="C73" s="65">
        <f>VLOOKUP(B73,'全国選抜ﾄﾞﾝﾄ'!$A$7:$Q$14,17,FALSE)</f>
        <v>12</v>
      </c>
      <c r="E73" s="55">
        <f t="shared" si="14"/>
        <v>51</v>
      </c>
      <c r="F73" s="56" t="s">
        <v>8</v>
      </c>
      <c r="G73" s="65">
        <f>VLOOKUP(F73,'全国選抜ﾄﾞﾝﾄ'!$A$22:$Q$29,16,FALSE)</f>
        <v>0</v>
      </c>
      <c r="I73" s="59">
        <f t="shared" si="15"/>
        <v>61</v>
      </c>
      <c r="J73" s="56" t="s">
        <v>8</v>
      </c>
      <c r="K73" s="65">
        <f>VLOOKUP(J73,'全国選抜ﾄﾞﾝﾄ'!$A$37:$Q$44,17,FALSE)</f>
        <v>0</v>
      </c>
      <c r="M73" s="59">
        <f t="shared" si="16"/>
        <v>61</v>
      </c>
      <c r="N73" s="56" t="s">
        <v>5</v>
      </c>
      <c r="O73" s="65">
        <f>VLOOKUP(N73,'全国選抜ﾄﾞﾝﾄ'!$A$52:$Q$59,17,FALSE)</f>
        <v>0</v>
      </c>
      <c r="Q73" s="55">
        <f t="shared" si="17"/>
        <v>68</v>
      </c>
      <c r="R73" s="56" t="s">
        <v>5</v>
      </c>
      <c r="S73" s="65">
        <f>VLOOKUP(R73,'全国選抜ﾄﾞﾝﾄ'!$A$67:$Q$74,17,FALSE)</f>
        <v>12</v>
      </c>
      <c r="U73" s="55">
        <f t="shared" si="18"/>
        <v>68</v>
      </c>
      <c r="V73" s="56" t="s">
        <v>7</v>
      </c>
      <c r="W73" s="65">
        <f>VLOOKUP(V73,'全国選抜ﾄﾞﾝﾄ'!$A$82:$Q$89,17,FALSE)</f>
        <v>18</v>
      </c>
      <c r="Y73" s="59">
        <f t="shared" si="19"/>
        <v>69</v>
      </c>
      <c r="Z73" s="56" t="s">
        <v>6</v>
      </c>
      <c r="AA73" s="65">
        <f>VLOOKUP(Z73,'全国選抜ﾄﾞﾝﾄ'!$A$97:$Q$104,14,FALSE)</f>
        <v>17.142857142857142</v>
      </c>
      <c r="AC73" s="59">
        <f t="shared" si="20"/>
        <v>68</v>
      </c>
      <c r="AD73" s="56" t="s">
        <v>8</v>
      </c>
      <c r="AE73" s="65">
        <f>VLOOKUP(AD73,'全国選抜ﾄﾞﾝﾄ'!$A$112:$Q$119,17,FALSE)</f>
        <v>18</v>
      </c>
    </row>
    <row r="74" spans="1:31" ht="13.5">
      <c r="A74" s="68">
        <f>_xlfn.RANK.EQ(C74,$C$4:$C$83)</f>
        <v>71</v>
      </c>
      <c r="B74" s="56" t="s">
        <v>9</v>
      </c>
      <c r="C74" s="65">
        <f>VLOOKUP(B74,'全国選抜ﾄﾞﾝﾄ'!$A$7:$Q$14,8,FALSE)</f>
        <v>0</v>
      </c>
      <c r="E74" s="55">
        <f t="shared" si="14"/>
        <v>51</v>
      </c>
      <c r="F74" s="56" t="s">
        <v>10</v>
      </c>
      <c r="G74" s="65">
        <f>VLOOKUP(F74,'全国選抜ﾄﾞﾝﾄ'!$A$22:$Q$29,17,FALSE)</f>
        <v>0</v>
      </c>
      <c r="I74" s="59">
        <f t="shared" si="15"/>
        <v>61</v>
      </c>
      <c r="J74" s="56" t="s">
        <v>5</v>
      </c>
      <c r="K74" s="65">
        <f>VLOOKUP(J74,'全国選抜ﾄﾞﾝﾄ'!$A$37:$Q$44,8,FALSE)</f>
        <v>0</v>
      </c>
      <c r="M74" s="59">
        <f t="shared" si="16"/>
        <v>61</v>
      </c>
      <c r="N74" s="56" t="s">
        <v>8</v>
      </c>
      <c r="O74" s="65">
        <f>VLOOKUP(N74,'全国選抜ﾄﾞﾝﾄ'!$A$52:$Q$59,8,FALSE)</f>
        <v>0</v>
      </c>
      <c r="Q74" s="55">
        <f t="shared" si="17"/>
        <v>71</v>
      </c>
      <c r="R74" s="56" t="s">
        <v>7</v>
      </c>
      <c r="S74" s="65">
        <f>VLOOKUP(R74,'全国選抜ﾄﾞﾝﾄ'!$A$67:$Q$74,8,FALSE)</f>
        <v>0</v>
      </c>
      <c r="U74" s="55">
        <f t="shared" si="18"/>
        <v>71</v>
      </c>
      <c r="V74" s="56" t="s">
        <v>5</v>
      </c>
      <c r="W74" s="65">
        <f>VLOOKUP(V74,'全国選抜ﾄﾞﾝﾄ'!$A$82:$Q$89,8,FALSE)</f>
        <v>0</v>
      </c>
      <c r="Y74" s="59">
        <f t="shared" si="19"/>
        <v>69</v>
      </c>
      <c r="Z74" s="56" t="s">
        <v>5</v>
      </c>
      <c r="AA74" s="65">
        <f>VLOOKUP(Z74,'全国選抜ﾄﾞﾝﾄ'!$A$97:$Q$104,14,FALSE)</f>
        <v>17.142857142857142</v>
      </c>
      <c r="AC74" s="59">
        <f t="shared" si="20"/>
        <v>71</v>
      </c>
      <c r="AD74" s="56" t="s">
        <v>6</v>
      </c>
      <c r="AE74" s="65">
        <f>VLOOKUP(AD74,'全国選抜ﾄﾞﾝﾄ'!$A$112:$Q$119,8,FALSE)</f>
        <v>0</v>
      </c>
    </row>
    <row r="75" spans="1:31" ht="13.5">
      <c r="A75" s="68">
        <f>_xlfn.RANK.EQ(C75,$C$4:$C$83)</f>
        <v>71</v>
      </c>
      <c r="B75" s="56" t="s">
        <v>9</v>
      </c>
      <c r="C75" s="65">
        <f>VLOOKUP(B75,'全国選抜ﾄﾞﾝﾄ'!$A$7:$Q$14,9,FALSE)</f>
        <v>0</v>
      </c>
      <c r="E75" s="55">
        <f t="shared" si="14"/>
        <v>51</v>
      </c>
      <c r="F75" s="56" t="s">
        <v>11</v>
      </c>
      <c r="G75" s="65">
        <f>VLOOKUP(F75,'全国選抜ﾄﾞﾝﾄ'!$A$22:$Q$29,10,FALSE)</f>
        <v>0</v>
      </c>
      <c r="I75" s="59">
        <f t="shared" si="15"/>
        <v>61</v>
      </c>
      <c r="J75" s="56" t="s">
        <v>5</v>
      </c>
      <c r="K75" s="65">
        <f>VLOOKUP(J75,'全国選抜ﾄﾞﾝﾄ'!$A$37:$Q$44,9,FALSE)</f>
        <v>0</v>
      </c>
      <c r="M75" s="59">
        <f t="shared" si="16"/>
        <v>61</v>
      </c>
      <c r="N75" s="56" t="s">
        <v>8</v>
      </c>
      <c r="O75" s="65">
        <f>VLOOKUP(N75,'全国選抜ﾄﾞﾝﾄ'!$A$52:$Q$59,9,FALSE)</f>
        <v>0</v>
      </c>
      <c r="Q75" s="55">
        <f t="shared" si="17"/>
        <v>71</v>
      </c>
      <c r="R75" s="56" t="s">
        <v>7</v>
      </c>
      <c r="S75" s="65">
        <f>VLOOKUP(R75,'全国選抜ﾄﾞﾝﾄ'!$A$67:$Q$74,9,FALSE)</f>
        <v>0</v>
      </c>
      <c r="U75" s="55">
        <f t="shared" si="18"/>
        <v>71</v>
      </c>
      <c r="V75" s="56" t="s">
        <v>5</v>
      </c>
      <c r="W75" s="65">
        <f>VLOOKUP(V75,'全国選抜ﾄﾞﾝﾄ'!$A$82:$Q$89,9,FALSE)</f>
        <v>0</v>
      </c>
      <c r="Y75" s="59">
        <f t="shared" si="19"/>
        <v>72</v>
      </c>
      <c r="Z75" s="56" t="s">
        <v>9</v>
      </c>
      <c r="AA75" s="65">
        <f>VLOOKUP(Z75,'全国選抜ﾄﾞﾝﾄ'!$A$97:$Q$104,15,FALSE)</f>
        <v>15</v>
      </c>
      <c r="AC75" s="59">
        <f t="shared" si="20"/>
        <v>71</v>
      </c>
      <c r="AD75" s="56" t="s">
        <v>6</v>
      </c>
      <c r="AE75" s="65">
        <f>VLOOKUP(AD75,'全国選抜ﾄﾞﾝﾄ'!$A$112:$Q$119,9,FALSE)</f>
        <v>0</v>
      </c>
    </row>
    <row r="76" spans="1:31" ht="13.5">
      <c r="A76" s="68">
        <f>_xlfn.RANK.EQ(C76,$C$4:$C$83)</f>
        <v>71</v>
      </c>
      <c r="B76" s="56" t="s">
        <v>9</v>
      </c>
      <c r="C76" s="65">
        <f>VLOOKUP(B76,'全国選抜ﾄﾞﾝﾄ'!$A$7:$Q$14,10,FALSE)</f>
        <v>0</v>
      </c>
      <c r="E76" s="55">
        <f t="shared" si="14"/>
        <v>51</v>
      </c>
      <c r="F76" s="56" t="s">
        <v>8</v>
      </c>
      <c r="G76" s="65">
        <f>VLOOKUP(F76,'全国選抜ﾄﾞﾝﾄ'!$A$22:$Q$29,17,FALSE)</f>
        <v>0</v>
      </c>
      <c r="I76" s="59">
        <f t="shared" si="15"/>
        <v>61</v>
      </c>
      <c r="J76" s="56" t="s">
        <v>5</v>
      </c>
      <c r="K76" s="65">
        <f>VLOOKUP(J76,'全国選抜ﾄﾞﾝﾄ'!$A$37:$Q$44,10,FALSE)</f>
        <v>0</v>
      </c>
      <c r="M76" s="59">
        <f t="shared" si="16"/>
        <v>61</v>
      </c>
      <c r="N76" s="56" t="s">
        <v>8</v>
      </c>
      <c r="O76" s="65">
        <f>VLOOKUP(N76,'全国選抜ﾄﾞﾝﾄ'!$A$52:$Q$59,10,FALSE)</f>
        <v>0</v>
      </c>
      <c r="Q76" s="55">
        <f t="shared" si="17"/>
        <v>71</v>
      </c>
      <c r="R76" s="56" t="s">
        <v>7</v>
      </c>
      <c r="S76" s="65">
        <f>VLOOKUP(R76,'全国選抜ﾄﾞﾝﾄ'!$A$67:$Q$74,10,FALSE)</f>
        <v>0</v>
      </c>
      <c r="U76" s="55">
        <f t="shared" si="18"/>
        <v>71</v>
      </c>
      <c r="V76" s="56" t="s">
        <v>5</v>
      </c>
      <c r="W76" s="65">
        <f>VLOOKUP(V76,'全国選抜ﾄﾞﾝﾄ'!$A$82:$Q$89,10,FALSE)</f>
        <v>0</v>
      </c>
      <c r="Y76" s="59">
        <f t="shared" si="19"/>
        <v>72</v>
      </c>
      <c r="Z76" s="56" t="s">
        <v>6</v>
      </c>
      <c r="AA76" s="65">
        <f>VLOOKUP(Z76,'全国選抜ﾄﾞﾝﾄ'!$A$97:$Q$104,15,FALSE)</f>
        <v>15</v>
      </c>
      <c r="AC76" s="59">
        <f t="shared" si="20"/>
        <v>71</v>
      </c>
      <c r="AD76" s="56" t="s">
        <v>6</v>
      </c>
      <c r="AE76" s="65">
        <f>VLOOKUP(AD76,'全国選抜ﾄﾞﾝﾄ'!$A$112:$Q$119,10,FALSE)</f>
        <v>0</v>
      </c>
    </row>
    <row r="77" spans="1:31" ht="13.5">
      <c r="A77" s="68">
        <f>_xlfn.RANK.EQ(C77,$C$4:$C$83)</f>
        <v>71</v>
      </c>
      <c r="B77" s="56" t="s">
        <v>9</v>
      </c>
      <c r="C77" s="65">
        <f>VLOOKUP(B77,'全国選抜ﾄﾞﾝﾄ'!$A$7:$Q$14,11,FALSE)</f>
        <v>0</v>
      </c>
      <c r="E77" s="55">
        <f t="shared" si="14"/>
        <v>51</v>
      </c>
      <c r="F77" s="56" t="s">
        <v>11</v>
      </c>
      <c r="G77" s="65">
        <f>VLOOKUP(F77,'全国選抜ﾄﾞﾝﾄ'!$A$22:$Q$29,11,FALSE)</f>
        <v>0</v>
      </c>
      <c r="I77" s="59">
        <f t="shared" si="15"/>
        <v>61</v>
      </c>
      <c r="J77" s="56" t="s">
        <v>5</v>
      </c>
      <c r="K77" s="65">
        <f>VLOOKUP(J77,'全国選抜ﾄﾞﾝﾄ'!$A$37:$Q$44,11,FALSE)</f>
        <v>0</v>
      </c>
      <c r="M77" s="59">
        <f t="shared" si="16"/>
        <v>61</v>
      </c>
      <c r="N77" s="56" t="s">
        <v>8</v>
      </c>
      <c r="O77" s="65">
        <f>VLOOKUP(N77,'全国選抜ﾄﾞﾝﾄ'!$A$52:$Q$59,11,FALSE)</f>
        <v>0</v>
      </c>
      <c r="Q77" s="55">
        <f t="shared" si="17"/>
        <v>71</v>
      </c>
      <c r="R77" s="56" t="s">
        <v>7</v>
      </c>
      <c r="S77" s="65">
        <f>VLOOKUP(R77,'全国選抜ﾄﾞﾝﾄ'!$A$67:$Q$74,11,FALSE)</f>
        <v>0</v>
      </c>
      <c r="U77" s="55">
        <f t="shared" si="18"/>
        <v>71</v>
      </c>
      <c r="V77" s="56" t="s">
        <v>5</v>
      </c>
      <c r="W77" s="65">
        <f>VLOOKUP(V77,'全国選抜ﾄﾞﾝﾄ'!$A$82:$Q$89,11,FALSE)</f>
        <v>0</v>
      </c>
      <c r="Y77" s="59">
        <f t="shared" si="19"/>
        <v>72</v>
      </c>
      <c r="Z77" s="56" t="s">
        <v>5</v>
      </c>
      <c r="AA77" s="65">
        <f>VLOOKUP(Z77,'全国選抜ﾄﾞﾝﾄ'!$A$97:$Q$104,15,FALSE)</f>
        <v>15</v>
      </c>
      <c r="AC77" s="59">
        <f t="shared" si="20"/>
        <v>71</v>
      </c>
      <c r="AD77" s="56" t="s">
        <v>6</v>
      </c>
      <c r="AE77" s="65">
        <f>VLOOKUP(AD77,'全国選抜ﾄﾞﾝﾄ'!$A$112:$Q$119,11,FALSE)</f>
        <v>0</v>
      </c>
    </row>
    <row r="78" spans="1:31" ht="13.5">
      <c r="A78" s="68">
        <f>_xlfn.RANK.EQ(C78,$C$4:$C$83)</f>
        <v>71</v>
      </c>
      <c r="B78" s="56" t="s">
        <v>9</v>
      </c>
      <c r="C78" s="65">
        <f>VLOOKUP(B78,'全国選抜ﾄﾞﾝﾄ'!$A$7:$Q$14,12,FALSE)</f>
        <v>0</v>
      </c>
      <c r="E78" s="55">
        <f t="shared" si="14"/>
        <v>51</v>
      </c>
      <c r="F78" s="56" t="s">
        <v>11</v>
      </c>
      <c r="G78" s="65">
        <f>VLOOKUP(F78,'全国選抜ﾄﾞﾝﾄ'!$A$22:$Q$29,12,FALSE)</f>
        <v>0</v>
      </c>
      <c r="I78" s="59">
        <f t="shared" si="15"/>
        <v>61</v>
      </c>
      <c r="J78" s="56" t="s">
        <v>5</v>
      </c>
      <c r="K78" s="65">
        <f>VLOOKUP(J78,'全国選抜ﾄﾞﾝﾄ'!$A$37:$Q$44,12,FALSE)</f>
        <v>0</v>
      </c>
      <c r="M78" s="59">
        <f t="shared" si="16"/>
        <v>61</v>
      </c>
      <c r="N78" s="56" t="s">
        <v>8</v>
      </c>
      <c r="O78" s="65">
        <f>VLOOKUP(N78,'全国選抜ﾄﾞﾝﾄ'!$A$52:$Q$59,12,FALSE)</f>
        <v>0</v>
      </c>
      <c r="Q78" s="55">
        <f t="shared" si="17"/>
        <v>71</v>
      </c>
      <c r="R78" s="56" t="s">
        <v>7</v>
      </c>
      <c r="S78" s="65">
        <f>VLOOKUP(R78,'全国選抜ﾄﾞﾝﾄ'!$A$67:$Q$74,12,FALSE)</f>
        <v>0</v>
      </c>
      <c r="U78" s="55">
        <f t="shared" si="18"/>
        <v>71</v>
      </c>
      <c r="V78" s="56" t="s">
        <v>5</v>
      </c>
      <c r="W78" s="65">
        <f>VLOOKUP(V78,'全国選抜ﾄﾞﾝﾄ'!$A$82:$Q$89,12,FALSE)</f>
        <v>0</v>
      </c>
      <c r="Y78" s="59">
        <f t="shared" si="19"/>
        <v>75</v>
      </c>
      <c r="Z78" s="56" t="s">
        <v>9</v>
      </c>
      <c r="AA78" s="65">
        <f>VLOOKUP(Z78,'全国選抜ﾄﾞﾝﾄ'!$A$97:$Q$104,16,FALSE)</f>
        <v>13.333333333333334</v>
      </c>
      <c r="AC78" s="59">
        <f t="shared" si="20"/>
        <v>71</v>
      </c>
      <c r="AD78" s="56" t="s">
        <v>6</v>
      </c>
      <c r="AE78" s="65">
        <f>VLOOKUP(AD78,'全国選抜ﾄﾞﾝﾄ'!$A$112:$Q$119,12,FALSE)</f>
        <v>0</v>
      </c>
    </row>
    <row r="79" spans="1:31" ht="13.5">
      <c r="A79" s="68">
        <f>_xlfn.RANK.EQ(C79,$C$4:$C$83)</f>
        <v>71</v>
      </c>
      <c r="B79" s="56" t="s">
        <v>9</v>
      </c>
      <c r="C79" s="65">
        <f>VLOOKUP(B79,'全国選抜ﾄﾞﾝﾄ'!$A$7:$Q$14,13,FALSE)</f>
        <v>0</v>
      </c>
      <c r="E79" s="55">
        <f t="shared" si="14"/>
        <v>51</v>
      </c>
      <c r="F79" s="56" t="s">
        <v>11</v>
      </c>
      <c r="G79" s="65">
        <f>VLOOKUP(F79,'全国選抜ﾄﾞﾝﾄ'!$A$22:$Q$29,13,FALSE)</f>
        <v>0</v>
      </c>
      <c r="I79" s="59">
        <f t="shared" si="15"/>
        <v>61</v>
      </c>
      <c r="J79" s="56" t="s">
        <v>5</v>
      </c>
      <c r="K79" s="65">
        <f>VLOOKUP(J79,'全国選抜ﾄﾞﾝﾄ'!$A$37:$Q$44,13,FALSE)</f>
        <v>0</v>
      </c>
      <c r="M79" s="59">
        <f t="shared" si="16"/>
        <v>61</v>
      </c>
      <c r="N79" s="56" t="s">
        <v>8</v>
      </c>
      <c r="O79" s="65">
        <f>VLOOKUP(N79,'全国選抜ﾄﾞﾝﾄ'!$A$52:$Q$59,13,FALSE)</f>
        <v>0</v>
      </c>
      <c r="Q79" s="55">
        <f t="shared" si="17"/>
        <v>71</v>
      </c>
      <c r="R79" s="56" t="s">
        <v>7</v>
      </c>
      <c r="S79" s="65">
        <f>VLOOKUP(R79,'全国選抜ﾄﾞﾝﾄ'!$A$67:$Q$74,13,FALSE)</f>
        <v>0</v>
      </c>
      <c r="U79" s="55">
        <f t="shared" si="18"/>
        <v>71</v>
      </c>
      <c r="V79" s="56" t="s">
        <v>5</v>
      </c>
      <c r="W79" s="65">
        <f>VLOOKUP(V79,'全国選抜ﾄﾞﾝﾄ'!$A$82:$Q$89,13,FALSE)</f>
        <v>0</v>
      </c>
      <c r="Y79" s="59">
        <f t="shared" si="19"/>
        <v>75</v>
      </c>
      <c r="Z79" s="56" t="s">
        <v>6</v>
      </c>
      <c r="AA79" s="65">
        <f>VLOOKUP(Z79,'全国選抜ﾄﾞﾝﾄ'!$A$97:$Q$104,16,FALSE)</f>
        <v>13.333333333333334</v>
      </c>
      <c r="AC79" s="59">
        <f t="shared" si="20"/>
        <v>71</v>
      </c>
      <c r="AD79" s="56" t="s">
        <v>6</v>
      </c>
      <c r="AE79" s="65">
        <f>VLOOKUP(AD79,'全国選抜ﾄﾞﾝﾄ'!$A$112:$Q$119,13,FALSE)</f>
        <v>0</v>
      </c>
    </row>
    <row r="80" spans="1:31" ht="13.5">
      <c r="A80" s="68">
        <f>_xlfn.RANK.EQ(C80,$C$4:$C$83)</f>
        <v>71</v>
      </c>
      <c r="B80" s="56" t="s">
        <v>9</v>
      </c>
      <c r="C80" s="65">
        <f>VLOOKUP(B80,'全国選抜ﾄﾞﾝﾄ'!$A$7:$Q$14,14,FALSE)</f>
        <v>0</v>
      </c>
      <c r="E80" s="55">
        <f t="shared" si="14"/>
        <v>51</v>
      </c>
      <c r="F80" s="56" t="s">
        <v>11</v>
      </c>
      <c r="G80" s="65">
        <f>VLOOKUP(F80,'全国選抜ﾄﾞﾝﾄ'!$A$22:$Q$29,14,FALSE)</f>
        <v>0</v>
      </c>
      <c r="I80" s="59">
        <f t="shared" si="15"/>
        <v>61</v>
      </c>
      <c r="J80" s="56" t="s">
        <v>5</v>
      </c>
      <c r="K80" s="65">
        <f>VLOOKUP(J80,'全国選抜ﾄﾞﾝﾄ'!$A$37:$Q$44,14,FALSE)</f>
        <v>0</v>
      </c>
      <c r="M80" s="59">
        <f t="shared" si="16"/>
        <v>61</v>
      </c>
      <c r="N80" s="56" t="s">
        <v>8</v>
      </c>
      <c r="O80" s="65">
        <f>VLOOKUP(N80,'全国選抜ﾄﾞﾝﾄ'!$A$52:$Q$59,14,FALSE)</f>
        <v>0</v>
      </c>
      <c r="Q80" s="55">
        <f t="shared" si="17"/>
        <v>71</v>
      </c>
      <c r="R80" s="56" t="s">
        <v>7</v>
      </c>
      <c r="S80" s="65">
        <f>VLOOKUP(R80,'全国選抜ﾄﾞﾝﾄ'!$A$67:$Q$74,14,FALSE)</f>
        <v>0</v>
      </c>
      <c r="U80" s="55">
        <f t="shared" si="18"/>
        <v>71</v>
      </c>
      <c r="V80" s="56" t="s">
        <v>5</v>
      </c>
      <c r="W80" s="65">
        <f>VLOOKUP(V80,'全国選抜ﾄﾞﾝﾄ'!$A$82:$Q$89,14,FALSE)</f>
        <v>0</v>
      </c>
      <c r="Y80" s="59">
        <f t="shared" si="19"/>
        <v>75</v>
      </c>
      <c r="Z80" s="56" t="s">
        <v>5</v>
      </c>
      <c r="AA80" s="65">
        <f>VLOOKUP(Z80,'全国選抜ﾄﾞﾝﾄ'!$A$97:$Q$104,16,FALSE)</f>
        <v>13.333333333333334</v>
      </c>
      <c r="AC80" s="59">
        <f t="shared" si="20"/>
        <v>71</v>
      </c>
      <c r="AD80" s="56" t="s">
        <v>6</v>
      </c>
      <c r="AE80" s="65">
        <f>VLOOKUP(AD80,'全国選抜ﾄﾞﾝﾄ'!$A$112:$Q$119,14,FALSE)</f>
        <v>0</v>
      </c>
    </row>
    <row r="81" spans="1:31" ht="13.5">
      <c r="A81" s="68">
        <f>_xlfn.RANK.EQ(C81,$C$4:$C$83)</f>
        <v>71</v>
      </c>
      <c r="B81" s="56" t="s">
        <v>9</v>
      </c>
      <c r="C81" s="65">
        <f>VLOOKUP(B81,'全国選抜ﾄﾞﾝﾄ'!$A$7:$Q$14,15,FALSE)</f>
        <v>0</v>
      </c>
      <c r="E81" s="55">
        <f t="shared" si="14"/>
        <v>51</v>
      </c>
      <c r="F81" s="56" t="s">
        <v>11</v>
      </c>
      <c r="G81" s="65">
        <f>VLOOKUP(F81,'全国選抜ﾄﾞﾝﾄ'!$A$22:$Q$29,15,FALSE)</f>
        <v>0</v>
      </c>
      <c r="I81" s="59">
        <f t="shared" si="15"/>
        <v>61</v>
      </c>
      <c r="J81" s="56" t="s">
        <v>5</v>
      </c>
      <c r="K81" s="65">
        <f>VLOOKUP(J81,'全国選抜ﾄﾞﾝﾄ'!$A$37:$Q$44,15,FALSE)</f>
        <v>0</v>
      </c>
      <c r="M81" s="59">
        <f t="shared" si="16"/>
        <v>61</v>
      </c>
      <c r="N81" s="56" t="s">
        <v>8</v>
      </c>
      <c r="O81" s="65">
        <f>VLOOKUP(N81,'全国選抜ﾄﾞﾝﾄ'!$A$52:$Q$59,15,FALSE)</f>
        <v>0</v>
      </c>
      <c r="Q81" s="55">
        <f t="shared" si="17"/>
        <v>71</v>
      </c>
      <c r="R81" s="56" t="s">
        <v>7</v>
      </c>
      <c r="S81" s="65">
        <f>VLOOKUP(R81,'全国選抜ﾄﾞﾝﾄ'!$A$67:$Q$74,15,FALSE)</f>
        <v>0</v>
      </c>
      <c r="U81" s="55">
        <f t="shared" si="18"/>
        <v>71</v>
      </c>
      <c r="V81" s="56" t="s">
        <v>5</v>
      </c>
      <c r="W81" s="65">
        <f>VLOOKUP(V81,'全国選抜ﾄﾞﾝﾄ'!$A$82:$Q$89,15,FALSE)</f>
        <v>0</v>
      </c>
      <c r="Y81" s="59">
        <f t="shared" si="19"/>
        <v>78</v>
      </c>
      <c r="Z81" s="56" t="s">
        <v>9</v>
      </c>
      <c r="AA81" s="65">
        <f>VLOOKUP(Z81,'全国選抜ﾄﾞﾝﾄ'!$A$97:$Q$104,17,FALSE)</f>
        <v>12</v>
      </c>
      <c r="AC81" s="59">
        <f t="shared" si="20"/>
        <v>71</v>
      </c>
      <c r="AD81" s="56" t="s">
        <v>6</v>
      </c>
      <c r="AE81" s="65">
        <f>VLOOKUP(AD81,'全国選抜ﾄﾞﾝﾄ'!$A$112:$Q$119,15,FALSE)</f>
        <v>0</v>
      </c>
    </row>
    <row r="82" spans="1:31" ht="13.5">
      <c r="A82" s="68">
        <f>_xlfn.RANK.EQ(C82,$C$4:$C$83)</f>
        <v>71</v>
      </c>
      <c r="B82" s="56" t="s">
        <v>9</v>
      </c>
      <c r="C82" s="65">
        <f>VLOOKUP(B82,'全国選抜ﾄﾞﾝﾄ'!$A$7:$Q$14,16,FALSE)</f>
        <v>0</v>
      </c>
      <c r="E82" s="55">
        <f t="shared" si="14"/>
        <v>51</v>
      </c>
      <c r="F82" s="56" t="s">
        <v>11</v>
      </c>
      <c r="G82" s="65">
        <f>VLOOKUP(F82,'全国選抜ﾄﾞﾝﾄ'!$A$22:$Q$29,16,FALSE)</f>
        <v>0</v>
      </c>
      <c r="I82" s="59">
        <f t="shared" si="15"/>
        <v>61</v>
      </c>
      <c r="J82" s="56" t="s">
        <v>5</v>
      </c>
      <c r="K82" s="65">
        <f>VLOOKUP(J82,'全国選抜ﾄﾞﾝﾄ'!$A$37:$Q$44,16,FALSE)</f>
        <v>0</v>
      </c>
      <c r="M82" s="59">
        <f t="shared" si="16"/>
        <v>61</v>
      </c>
      <c r="N82" s="56" t="s">
        <v>8</v>
      </c>
      <c r="O82" s="65">
        <f>VLOOKUP(N82,'全国選抜ﾄﾞﾝﾄ'!$A$52:$Q$59,16,FALSE)</f>
        <v>0</v>
      </c>
      <c r="Q82" s="55">
        <f t="shared" si="17"/>
        <v>71</v>
      </c>
      <c r="R82" s="56" t="s">
        <v>7</v>
      </c>
      <c r="S82" s="65">
        <f>VLOOKUP(R82,'全国選抜ﾄﾞﾝﾄ'!$A$67:$Q$74,16,FALSE)</f>
        <v>0</v>
      </c>
      <c r="U82" s="55">
        <f t="shared" si="18"/>
        <v>71</v>
      </c>
      <c r="V82" s="56" t="s">
        <v>5</v>
      </c>
      <c r="W82" s="65">
        <f>VLOOKUP(V82,'全国選抜ﾄﾞﾝﾄ'!$A$82:$Q$89,16,FALSE)</f>
        <v>0</v>
      </c>
      <c r="Y82" s="59">
        <f t="shared" si="19"/>
        <v>78</v>
      </c>
      <c r="Z82" s="56" t="s">
        <v>6</v>
      </c>
      <c r="AA82" s="65">
        <f>VLOOKUP(Z82,'全国選抜ﾄﾞﾝﾄ'!$A$97:$Q$104,17,FALSE)</f>
        <v>12</v>
      </c>
      <c r="AC82" s="59">
        <f t="shared" si="20"/>
        <v>71</v>
      </c>
      <c r="AD82" s="56" t="s">
        <v>6</v>
      </c>
      <c r="AE82" s="65">
        <f>VLOOKUP(AD82,'全国選抜ﾄﾞﾝﾄ'!$A$112:$Q$119,16,FALSE)</f>
        <v>0</v>
      </c>
    </row>
    <row r="83" spans="1:31" ht="13.5">
      <c r="A83" s="69">
        <f>_xlfn.RANK.EQ(C83,$C$4:$C$83)</f>
        <v>71</v>
      </c>
      <c r="B83" s="58" t="s">
        <v>9</v>
      </c>
      <c r="C83" s="71">
        <f>VLOOKUP(B83,'全国選抜ﾄﾞﾝﾄ'!$A$7:$Q$14,17,FALSE)</f>
        <v>0</v>
      </c>
      <c r="E83" s="57">
        <f t="shared" si="14"/>
        <v>51</v>
      </c>
      <c r="F83" s="58" t="s">
        <v>11</v>
      </c>
      <c r="G83" s="71">
        <f>VLOOKUP(F83,'全国選抜ﾄﾞﾝﾄ'!$A$22:$Q$29,17,FALSE)</f>
        <v>0</v>
      </c>
      <c r="I83" s="60">
        <f t="shared" si="15"/>
        <v>61</v>
      </c>
      <c r="J83" s="58" t="s">
        <v>5</v>
      </c>
      <c r="K83" s="71">
        <f>VLOOKUP(J83,'全国選抜ﾄﾞﾝﾄ'!$A$37:$Q$44,17,FALSE)</f>
        <v>0</v>
      </c>
      <c r="M83" s="60">
        <f t="shared" si="16"/>
        <v>61</v>
      </c>
      <c r="N83" s="58" t="s">
        <v>8</v>
      </c>
      <c r="O83" s="71">
        <f>VLOOKUP(N83,'全国選抜ﾄﾞﾝﾄ'!$A$52:$Q$59,17,FALSE)</f>
        <v>0</v>
      </c>
      <c r="Q83" s="57">
        <f t="shared" si="17"/>
        <v>71</v>
      </c>
      <c r="R83" s="58" t="s">
        <v>7</v>
      </c>
      <c r="S83" s="71">
        <f>VLOOKUP(R83,'全国選抜ﾄﾞﾝﾄ'!$A$67:$Q$74,17,FALSE)</f>
        <v>0</v>
      </c>
      <c r="U83" s="57">
        <f t="shared" si="18"/>
        <v>71</v>
      </c>
      <c r="V83" s="58" t="s">
        <v>5</v>
      </c>
      <c r="W83" s="71">
        <f>VLOOKUP(V83,'全国選抜ﾄﾞﾝﾄ'!$A$82:$Q$89,17,FALSE)</f>
        <v>0</v>
      </c>
      <c r="Y83" s="60">
        <f t="shared" si="19"/>
        <v>78</v>
      </c>
      <c r="Z83" s="58" t="s">
        <v>5</v>
      </c>
      <c r="AA83" s="71">
        <f>VLOOKUP(Z83,'全国選抜ﾄﾞﾝﾄ'!$A$97:$Q$104,17,FALSE)</f>
        <v>12</v>
      </c>
      <c r="AC83" s="60">
        <f t="shared" si="20"/>
        <v>71</v>
      </c>
      <c r="AD83" s="58" t="s">
        <v>6</v>
      </c>
      <c r="AE83" s="71">
        <f>VLOOKUP(AD83,'全国選抜ﾄﾞﾝﾄ'!$A$112:$Q$119,17,FALSE)</f>
        <v>0</v>
      </c>
    </row>
  </sheetData>
  <sheetProtection/>
  <mergeCells count="8">
    <mergeCell ref="AC3:AE3"/>
    <mergeCell ref="Y3:AA3"/>
    <mergeCell ref="A3:C3"/>
    <mergeCell ref="I3:K3"/>
    <mergeCell ref="Q3:S3"/>
    <mergeCell ref="E3:G3"/>
    <mergeCell ref="M3:O3"/>
    <mergeCell ref="U3:W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prodesk</cp:lastModifiedBy>
  <cp:lastPrinted>2020-08-18T06:31:25Z</cp:lastPrinted>
  <dcterms:created xsi:type="dcterms:W3CDTF">1980-01-06T06:06:52Z</dcterms:created>
  <dcterms:modified xsi:type="dcterms:W3CDTF">2020-08-18T07:33:02Z</dcterms:modified>
  <cp:category/>
  <cp:version/>
  <cp:contentType/>
  <cp:contentStatus/>
</cp:coreProperties>
</file>